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comments3.xml" ContentType="application/vnd.openxmlformats-officedocument.spreadsheetml.comments+xml"/>
  <Override PartName="/xl/comments8.xml" ContentType="application/vnd.openxmlformats-officedocument.spreadsheetml.comment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drawings/drawing1.xml" ContentType="application/vnd.openxmlformats-officedocument.drawing+xml"/>
  <Override PartName="/xl/drawings/vmlDrawing1.vml" ContentType="application/vnd.openxmlformats-officedocument.vmlDrawing"/>
  <Override PartName="/xl/drawings/vmlDrawing2.vml" ContentType="application/vnd.openxmlformats-officedocument.vmlDrawing"/>
  <Override PartName="/xl/drawings/drawing3.xml" ContentType="application/vnd.openxmlformats-officedocument.drawing+xml"/>
  <Override PartName="/xl/drawings/vmlDrawing3.vml" ContentType="application/vnd.openxmlformats-officedocument.vmlDrawing"/>
  <Override PartName="/xl/drawings/vmlDrawing5.vml" ContentType="application/vnd.openxmlformats-officedocument.vmlDrawing"/>
  <Override PartName="/xl/drawings/drawing5.xml" ContentType="application/vnd.openxmlformats-officedocument.drawing+xml"/>
  <Override PartName="/xl/drawings/vmlDrawing4.vml" ContentType="application/vnd.openxmlformats-officedocument.vmlDrawing"/>
  <Override PartName="/xl/drawings/drawing4.xml" ContentType="application/vnd.openxmlformats-officedocument.drawing+xml"/>
  <Override PartName="/xl/drawings/drawing2.xml" ContentType="application/vnd.openxmlformats-officedocument.drawing+xml"/>
  <Override PartName="/xl/drawings/vmlDrawing6.vml" ContentType="application/vnd.openxmlformats-officedocument.vmlDrawing"/>
  <Override PartName="/xl/comments2.xml" ContentType="application/vnd.openxmlformats-officedocument.spreadsheetml.comments+xml"/>
  <Override PartName="/xl/comments5.xml" ContentType="application/vnd.openxmlformats-officedocument.spreadsheetml.comments+xml"/>
  <Override PartName="/xl/theme/theme1.xml" ContentType="application/vnd.openxmlformats-officedocument.theme+xml"/>
  <Override PartName="/xl/comments4.xml" ContentType="application/vnd.openxmlformats-officedocument.spreadsheetml.comments+xml"/>
  <Override PartName="/xl/comments6.xml" ContentType="application/vnd.openxmlformats-officedocument.spreadsheetml.comment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4.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6"/>
  </bookViews>
  <sheets>
    <sheet name="README" sheetId="1" state="visible" r:id="rId3"/>
    <sheet name="Links" sheetId="2" state="visible" r:id="rId4"/>
    <sheet name="Prices" sheetId="3" state="visible" r:id="rId5"/>
    <sheet name="States" sheetId="4" state="visible" r:id="rId6"/>
    <sheet name="Stores" sheetId="5" state="visible" r:id="rId7"/>
    <sheet name="Weights" sheetId="6" state="visible" r:id="rId8"/>
    <sheet name="Summary" sheetId="7" state="visible" r:id="rId9"/>
    <sheet name="Blank" sheetId="8" state="visible" r:id="rId10"/>
  </sheets>
  <definedNames>
    <definedName function="false" hidden="false" localSheetId="7" name="_xlnm.Print_Titles" vbProcedure="false">Blank!$1:$1</definedName>
    <definedName function="false" hidden="false" localSheetId="1" name="_xlnm.Print_Titles" vbProcedure="false">Links!$1:$1</definedName>
    <definedName function="false" hidden="true" localSheetId="1" name="_xlnm._FilterDatabase" vbProcedure="false">Links!$A$1:$O$78</definedName>
    <definedName function="false" hidden="false" localSheetId="2" name="_xlnm.Print_Titles" vbProcedure="false">Prices!$1:$1</definedName>
    <definedName function="false" hidden="true" localSheetId="2" name="_xlnm._FilterDatabase" vbProcedure="false">Prices!$A$1:$Z$30</definedName>
    <definedName function="false" hidden="false" localSheetId="0" name="_xlnm.Print_Area" vbProcedure="false">README!$A$1:$B$36</definedName>
    <definedName function="false" hidden="false" localSheetId="0" name="_xlnm.Print_Titles" vbProcedure="false">README!$1:$1</definedName>
    <definedName function="false" hidden="false" localSheetId="3" name="_xlnm.Print_Titles" vbProcedure="false">States!$1:$1</definedName>
    <definedName function="false" hidden="true" localSheetId="3" name="_xlnm._FilterDatabase" vbProcedure="false">States!$A$1:$J$8</definedName>
    <definedName function="false" hidden="false" localSheetId="4" name="_xlnm.Print_Titles" vbProcedure="false">Stores!$1:$1</definedName>
    <definedName function="false" hidden="true" localSheetId="4" name="_xlnm._FilterDatabase" vbProcedure="false">Stores!$A$1:$L$12</definedName>
    <definedName function="false" hidden="false" localSheetId="6" name="_xlnm.Print_Area" vbProcedure="false">Summary!$A$1:$C$25</definedName>
    <definedName function="false" hidden="false" localSheetId="6" name="_xlnm.Print_Titles" vbProcedure="false">Summary!$1:$1</definedName>
    <definedName function="false" hidden="false" localSheetId="5" name="_xlnm.Print_Titles" vbProcedure="false">Weights!$1:$1</definedName>
    <definedName function="false" hidden="true" localSheetId="5" name="_xlnm._FilterDatabase" vbProcedure="false">Weights!$A$1:$D$7</definedName>
    <definedName function="false" hidden="false" name="CategoryList" vbProcedure="false">Weights!$A$2:$A$7</definedName>
  </definedName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Site Developer</author>
  </authors>
  <commentList>
    <comment ref="A1" authorId="0">
      <text>
        <r>
          <rPr>
            <sz val="10"/>
            <rFont val="Arial"/>
            <family val="2"/>
          </rPr>
          <t xml:space="preserve">OBSERVED. Source: data/links.json. Retrieval: 2026-10-24 18:29:55 UTC. Destination links preserve the recorded targets, including 404 responses.</t>
        </r>
      </text>
    </comment>
    <comment ref="G1" authorId="0">
      <text>
        <r>
          <rPr>
            <sz val="10"/>
            <rFont val="Arial"/>
            <family val="2"/>
          </rPr>
          <t xml:space="preserve">INFERRED. The supplied links.json omits category. Source page names set the category. The mixed 40s-series page uses each destination. Review this field before using priority scores.</t>
        </r>
      </text>
    </comment>
    <comment ref="H1" authorId="0">
      <text>
        <r>
          <rPr>
            <sz val="10"/>
            <rFont val="Arial"/>
            <family val="2"/>
          </rPr>
          <t xml:space="preserve">Formula: Dead = 3, Working = 0. This score follows the supplied handoff.</t>
        </r>
      </text>
    </comment>
    <comment ref="J1" authorId="0">
      <text>
        <r>
          <rPr>
            <sz val="10"/>
            <rFont val="Arial"/>
            <family val="2"/>
          </rPr>
          <t xml:space="preserve">MODELED. Severity multiplied by the category weight from Weights. This score is a triage aid, not measured revenue loss.</t>
        </r>
      </text>
    </comment>
    <comment ref="N1" authorId="0">
      <text>
        <r>
          <rPr>
            <sz val="10"/>
            <rFont val="Arial"/>
            <family val="2"/>
          </rPr>
          <t xml:space="preserve">Snapshot date. Update after a new check. Preserve a copy of the dated workbook first.</t>
        </r>
      </text>
    </comment>
  </commentList>
</comments>
</file>

<file path=xl/comments3.xml><?xml version="1.0" encoding="utf-8"?>
<comments xmlns="http://schemas.openxmlformats.org/spreadsheetml/2006/main" xmlns:xdr="http://schemas.openxmlformats.org/drawingml/2006/spreadsheetDrawing">
  <authors>
    <author>Site Developer</author>
  </authors>
  <commentList>
    <comment ref="A1" authorId="0">
      <text>
        <r>
          <rPr>
            <sz val="10"/>
            <rFont val="Arial"/>
            <family val="2"/>
          </rPr>
          <t xml:space="preserve">OBSERVED. Source: data/pairs.json. Retrieval: 2026-10-24 17:57:46 UTC. Each card links to its menu destination. Cell notes preserve the source URL.</t>
        </r>
      </text>
    </comment>
    <comment ref="A2" authorId="0">
      <text>
        <r>
          <rPr>
            <sz val="10"/>
            <rFont val="Arial"/>
            <family val="2"/>
          </rPr>
          <t xml:space="preserve">Menu source: https://stiiizy.dispensary.shop/dtla/rec/battery/pdp/stiiizy-bar-battery-black/v/fb4db025-aaf1-4863-9f6c-e1dc2ac2f789?page=1&amp;search=stiiizy+bar
Retrieval: 2026-10-24T17:57:46Z</t>
        </r>
      </text>
    </comment>
    <comment ref="A3" authorId="0">
      <text>
        <r>
          <rPr>
            <sz val="10"/>
            <rFont val="Arial"/>
            <family val="2"/>
          </rPr>
          <t xml:space="preserve">Menu source: https://shop.stiiizy.com/product/stiiizy-bar-battery-black?tab=schedule
Retrieval: 2026-10-24T17:57:46Z</t>
        </r>
      </text>
    </comment>
    <comment ref="A4" authorId="0">
      <text>
        <r>
          <rPr>
            <sz val="10"/>
            <rFont val="Arial"/>
            <family val="2"/>
          </rPr>
          <t xml:space="preserve">Menu source: https://stiiizy.dispensary.shop/dtla/rec/edibles/pdp/stiiizy-star-gummy-watermelon-wave-100mg/v/bfb6916c-6c75-4d75-8134-d1af8a796b5d?category=Edibles&amp;brand=STIIIZY&amp;order_by=best_selling&amp;order_dir=asc
Retrieval: 2026-10-24T17:57:46Z</t>
        </r>
      </text>
    </comment>
    <comment ref="A5" authorId="0">
      <text>
        <r>
          <rPr>
            <sz val="10"/>
            <rFont val="Arial"/>
            <family val="2"/>
          </rPr>
          <t xml:space="preserve">Menu source: https://shop.stiiizy.com/product/stiiizy-star-gummy-watermelon-wave-100mg?tab=schedule
Retrieval: 2026-10-24T17:57:46Z</t>
        </r>
      </text>
    </comment>
    <comment ref="A6" authorId="0">
      <text>
        <r>
          <rPr>
            <sz val="10"/>
            <rFont val="Arial"/>
            <family val="2"/>
          </rPr>
          <t xml:space="preserve">Menu source: https://stiiizy.dispensary.shop/dtla/rec/flower/pdp/stiiizy-black-label-tropic-jack-3.5g/v/429c8cfb-cf55-48a5-bc8d-14518af14ac3?page=1&amp;search=Tropic+Jack
Retrieval: 2026-10-24T17:57:46Z</t>
        </r>
      </text>
    </comment>
    <comment ref="A7" authorId="0">
      <text>
        <r>
          <rPr>
            <sz val="10"/>
            <rFont val="Arial"/>
            <family val="2"/>
          </rPr>
          <t xml:space="preserve">Menu source: https://shop.stiiizy.com/product/stiiizy-black-label-tropic-jack-3-5g?tab=schedule
Retrieval: 2026-10-24T17:57:46Z</t>
        </r>
      </text>
    </comment>
    <comment ref="A8" authorId="0">
      <text>
        <r>
          <rPr>
            <sz val="10"/>
            <rFont val="Arial"/>
            <family val="2"/>
          </rPr>
          <t xml:space="preserve">Menu source: https://stiiizy.dispensary.shop/dtla/rec/cartridges/pdp/stiiizy-lqd-pods-purple-zlushie-0.5g/v/47050ec0-c2e0-49d3-8e73-1e6a4df75a51?page=1&amp;search=zlushie
Retrieval: 2026-10-24T17:57:46Z</t>
        </r>
      </text>
    </comment>
    <comment ref="A9" authorId="0">
      <text>
        <r>
          <rPr>
            <sz val="10"/>
            <rFont val="Arial"/>
            <family val="2"/>
          </rPr>
          <t xml:space="preserve">Menu source: https://shop.stiiizy.com/product/stiiizy-liquid-diamonds-pod-purple-zlushie-0-5g?tab=schedule
Retrieval: 2026-10-24T17:57:46Z</t>
        </r>
      </text>
    </comment>
    <comment ref="A10" authorId="0">
      <text>
        <r>
          <rPr>
            <sz val="10"/>
            <rFont val="Arial"/>
            <family val="2"/>
          </rPr>
          <t xml:space="preserve">Menu source: https://stiiizy.dispensary.shop/dtla/rec/infused-prerolls/pdp/stiiizy-40's-joint-strawnana-1g/v/ae5da989-157f-4331-898c-d88aafdd1f13?page=1&amp;search=strawnana+40s
Retrieval: 2026-10-24T17:57:46Z</t>
        </r>
      </text>
    </comment>
    <comment ref="A11" authorId="0">
      <text>
        <r>
          <rPr>
            <sz val="10"/>
            <rFont val="Arial"/>
            <family val="2"/>
          </rPr>
          <t xml:space="preserve">Menu source: https://shop.stiiizy.com/product/stiiizy-40-s-infused-preroll-strawnana-1g?tab=schedule
Retrieval: 2026-10-24T17:57:46Z</t>
        </r>
      </text>
    </comment>
    <comment ref="A12" authorId="0">
      <text>
        <r>
          <rPr>
            <sz val="10"/>
            <rFont val="Arial"/>
            <family val="2"/>
          </rPr>
          <t xml:space="preserve">Menu source: https://stiiizy.dispensary.shop/dtla/rec/flower/pdp/stiiizy-black-label-pineapple-chunks-3.5g/v/4a0f2e6b-7fd2-4e6e-add8-045d191f0ca3?page=2&amp;brand=STIIIZY
Retrieval: 2026-10-24T17:57:46Z</t>
        </r>
      </text>
    </comment>
    <comment ref="A13" authorId="0">
      <text>
        <r>
          <rPr>
            <sz val="10"/>
            <rFont val="Arial"/>
            <family val="2"/>
          </rPr>
          <t xml:space="preserve">Menu source: https://stiiizy.dispensary.shop/dtla/rec/flower/pdp/stiiizy-black-label-la-octane-3.5g/v/780b24d1-eca2-4ede-b579-58b928c62da5?page=2&amp;brand=STIIIZY
Retrieval: 2026-10-24T17:57:46Z</t>
        </r>
      </text>
    </comment>
    <comment ref="A14" authorId="0">
      <text>
        <r>
          <rPr>
            <sz val="10"/>
            <rFont val="Arial"/>
            <family val="2"/>
          </rPr>
          <t xml:space="preserve">Menu source: https://stiiizy.dispensary.shop/dtla/rec/flower/pdp/stiiizy-black-label-durban-lime-smalls-7g/v/a77626d4-3b39-4858-85d5-470a2e6ab5d3?page=2&amp;brand=STIIIZY
Retrieval: 2026-10-24T17:57:46Z</t>
        </r>
      </text>
    </comment>
    <comment ref="A15" authorId="0">
      <text>
        <r>
          <rPr>
            <sz val="10"/>
            <rFont val="Arial"/>
            <family val="2"/>
          </rPr>
          <t xml:space="preserve">Menu source: https://stiiizy.dispensary.shop/dtla/rec/flower/pdp/stiiizy-black-label-lemon-cherry-gelato-3.5g/v/52028ca4-ce97-49c2-8db5-ba5d0330ee0d?page=2&amp;brand=STIIIZY
Retrieval: 2026-10-24T17:57:46Z</t>
        </r>
      </text>
    </comment>
    <comment ref="A16" authorId="0">
      <text>
        <r>
          <rPr>
            <sz val="10"/>
            <rFont val="Arial"/>
            <family val="2"/>
          </rPr>
          <t xml:space="preserve">Menu source: https://stiiizy.dispensary.shop/dtla/rec/flower/pdp/stiiizy-black-label-lemon-thai-14g/v/9cdb026a-6bec-48e5-a38c-4c50344982df?page=1&amp;brand=STIIIZY&amp;weight_volume_with_uom=14+Grams
Retrieval: 2026-10-24T17:57:46Z</t>
        </r>
      </text>
    </comment>
    <comment ref="A17" authorId="0">
      <text>
        <r>
          <rPr>
            <sz val="10"/>
            <rFont val="Arial"/>
            <family val="2"/>
          </rPr>
          <t xml:space="preserve">Menu source: https://stiiizy.dispensary.shop/dtla/rec/flower/pdp/stiiizy-black-label-purple-kryptonite-28g/v/dbc24ce9-44e3-4edd-80e2-74d5d7ed6cf1?page=1&amp;brand=STIIIZY&amp;weight_volume_with_uom=28+Grams
Retrieval: 2026-10-24T17:57:46Z</t>
        </r>
      </text>
    </comment>
    <comment ref="A18" authorId="0">
      <text>
        <r>
          <rPr>
            <sz val="10"/>
            <rFont val="Arial"/>
            <family val="2"/>
          </rPr>
          <t xml:space="preserve">Menu source: https://shop.stiiizy.com/product/stiiizy-40-s-infused-preroll-strawberry-cough-1g
Retrieval: 2026-10-24T17:57:46Z</t>
        </r>
      </text>
    </comment>
    <comment ref="A19" authorId="0">
      <text>
        <r>
          <rPr>
            <sz val="10"/>
            <rFont val="Arial"/>
            <family val="2"/>
          </rPr>
          <t xml:space="preserve">Menu source: https://shop.stiiizy.com/product/stiiizy-40-s-infused-preroll-magic-melon-1g
Retrieval: 2026-10-24T17:57:46Z</t>
        </r>
      </text>
    </comment>
    <comment ref="A20" authorId="0">
      <text>
        <r>
          <rPr>
            <sz val="10"/>
            <rFont val="Arial"/>
            <family val="2"/>
          </rPr>
          <t xml:space="preserve">Menu source: https://shop.stiiizy.com/product/stiiizy-40-s-infused-preroll-multipack-magic-melon-2-5g
Retrieval: 2026-10-24T17:57:46Z</t>
        </r>
      </text>
    </comment>
    <comment ref="A21" authorId="0">
      <text>
        <r>
          <rPr>
            <sz val="10"/>
            <rFont val="Arial"/>
            <family val="2"/>
          </rPr>
          <t xml:space="preserve">Menu source: https://shop.stiiizy.com/product/stiiizy-40-s-infused-preroll-multipack-strawberry-mango-2-5g
Retrieval: 2026-10-24T17:57:46Z</t>
        </r>
      </text>
    </comment>
    <comment ref="A22" authorId="0">
      <text>
        <r>
          <rPr>
            <sz val="10"/>
            <rFont val="Arial"/>
            <family val="2"/>
          </rPr>
          <t xml:space="preserve">Menu source: https://shop.stiiizy.com/product/stiiizy-40-s-infused-preroll-cereal-milk-1g
Retrieval: 2026-10-24T17:57:46Z</t>
        </r>
      </text>
    </comment>
    <comment ref="A23" authorId="0">
      <text>
        <r>
          <rPr>
            <sz val="10"/>
            <rFont val="Arial"/>
            <family val="2"/>
          </rPr>
          <t xml:space="preserve">Menu source: https://shop.stiiizy.com/product/stiiizy-40-s-infused-preroll-watermelon-z-1g
Retrieval: 2026-10-24T17:57:46Z</t>
        </r>
      </text>
    </comment>
    <comment ref="A24" authorId="0">
      <text>
        <r>
          <rPr>
            <sz val="10"/>
            <rFont val="Arial"/>
            <family val="2"/>
          </rPr>
          <t xml:space="preserve">Menu source: https://shop.stiiizy.com/product/stiiizy-40-s-infused-preroll-strawnana-1g
Retrieval: 2026-10-24T17:57:46Z</t>
        </r>
      </text>
    </comment>
    <comment ref="A25" authorId="0">
      <text>
        <r>
          <rPr>
            <sz val="10"/>
            <rFont val="Arial"/>
            <family val="2"/>
          </rPr>
          <t xml:space="preserve">Menu source: https://shop.stiiizy.com/product/stiiizy-40-s-infused-preroll-king-louis-xiii-1g
Retrieval: 2026-10-24T17:57:46Z</t>
        </r>
      </text>
    </comment>
    <comment ref="A26" authorId="0">
      <text>
        <r>
          <rPr>
            <sz val="10"/>
            <rFont val="Arial"/>
            <family val="2"/>
          </rPr>
          <t xml:space="preserve">Menu source: https://shop.stiiizy.com/product/stiiizy-40-s-infused-preroll-pink-acai-1g
Retrieval: 2026-10-24T17:57:46Z</t>
        </r>
      </text>
    </comment>
    <comment ref="A27" authorId="0">
      <text>
        <r>
          <rPr>
            <sz val="10"/>
            <rFont val="Arial"/>
            <family val="2"/>
          </rPr>
          <t xml:space="preserve">Menu source: https://shop.stiiizy.com/product/stiiizy-40-s-infused-preroll-multipack-purple-punch-2-5g
Retrieval: 2026-10-24T17:57:46Z</t>
        </r>
      </text>
    </comment>
    <comment ref="A28" authorId="0">
      <text>
        <r>
          <rPr>
            <sz val="10"/>
            <rFont val="Arial"/>
            <family val="2"/>
          </rPr>
          <t xml:space="preserve">Menu source: https://shop.stiiizy.com/product/stiiizy-40-s-infused-preroll-multipack-pineapple-express-2-5g
Retrieval: 2026-10-24T17:57:46Z</t>
        </r>
      </text>
    </comment>
    <comment ref="A29" authorId="0">
      <text>
        <r>
          <rPr>
            <sz val="10"/>
            <rFont val="Arial"/>
            <family val="2"/>
          </rPr>
          <t xml:space="preserve">Menu source: https://shop.stiiizy.com/product/stiiizy-40-s-infused-preroll-multipack-king-louis-xiii-2-5g
Retrieval: 2026-10-24T17:57:46Z</t>
        </r>
      </text>
    </comment>
    <comment ref="A30" authorId="0">
      <text>
        <r>
          <rPr>
            <sz val="10"/>
            <rFont val="Arial"/>
            <family val="2"/>
          </rPr>
          <t xml:space="preserve">Menu source: https://shop.stiiizy.com/product/stiiizy-40-s-infused-preroll-skywalker-og-1g
Retrieval: 2026-10-24T17:57:46Z</t>
        </r>
      </text>
    </comment>
    <comment ref="F1" authorId="0">
      <text>
        <r>
          <rPr>
            <sz val="10"/>
            <rFont val="Arial"/>
            <family val="2"/>
          </rPr>
          <t xml:space="preserve">Menu price minus brand price. Empty prices produce an empty gap.</t>
        </r>
      </text>
    </comment>
    <comment ref="G1" authorId="0">
      <text>
        <r>
          <rPr>
            <sz val="10"/>
            <rFont val="Arial"/>
            <family val="2"/>
          </rPr>
          <t xml:space="preserve">Gap divided by brand price. The supplied rows all have a positive brand price.</t>
        </r>
      </text>
    </comment>
    <comment ref="L1" authorId="0">
      <text>
        <r>
          <rPr>
            <sz val="10"/>
            <rFont val="Arial"/>
            <family val="2"/>
          </rPr>
          <t xml:space="preserve">Original menu string, including its supplied unit. Empty means no recorded menu value. No unit conversion.</t>
        </r>
      </text>
    </comment>
    <comment ref="M1" authorId="0">
      <text>
        <r>
          <rPr>
            <sz val="10"/>
            <rFont val="Arial"/>
            <family val="2"/>
          </rPr>
          <t xml:space="preserve">Original stock_display string. Pickup rows show quantities. Delivery rows show stock labels.</t>
        </r>
      </text>
    </comment>
    <comment ref="N1" authorId="0">
      <text>
        <r>
          <rPr>
            <sz val="10"/>
            <rFont val="Arial"/>
            <family val="2"/>
          </rPr>
          <t xml:space="preserve">Not found takes precedence. Differs covers price, size, strain label or stock. Match means no recorded difference among the compared fields.</t>
        </r>
      </text>
    </comment>
    <comment ref="O1" authorId="0">
      <text>
        <r>
          <rPr>
            <sz val="10"/>
            <rFont val="Arial"/>
            <family val="2"/>
          </rPr>
          <t xml:space="preserve">Fields listed in differs_on. Price differences count separately from all verdict differences.</t>
        </r>
      </text>
    </comment>
    <comment ref="P1" authorId="0">
      <text>
        <r>
          <rPr>
            <sz val="10"/>
            <rFont val="Arial"/>
            <family val="2"/>
          </rPr>
          <t xml:space="preserve">Severity: Not found = 3, price difference = 2, other difference = 1, Match = 0.</t>
        </r>
      </text>
    </comment>
    <comment ref="R1" authorId="0">
      <text>
        <r>
          <rPr>
            <sz val="10"/>
            <rFont val="Arial"/>
            <family val="2"/>
          </rPr>
          <t xml:space="preserve">MODELED. Severity multiplied by the category weight from Weights.</t>
        </r>
      </text>
    </comment>
    <comment ref="X1" authorId="0">
      <text>
        <r>
          <rPr>
            <sz val="10"/>
            <rFont val="Arial"/>
            <family val="2"/>
          </rPr>
          <t xml:space="preserve">Absolute gap helper for the Summary. Hidden to keep the working view compact.</t>
        </r>
      </text>
    </comment>
    <comment ref="Y1" authorId="0">
      <text>
        <r>
          <rPr>
            <sz val="10"/>
            <rFont val="Arial"/>
            <family val="2"/>
          </rPr>
          <t xml:space="preserve">TRUE means the menu price includes a deal in the snapshot.</t>
        </r>
      </text>
    </comment>
    <comment ref="Z1" authorId="0">
      <text>
        <r>
          <rPr>
            <sz val="10"/>
            <rFont val="Arial"/>
            <family val="2"/>
          </rPr>
          <t xml:space="preserve">Recorded regular menu price before the deal. Empty means no recorded regular price.</t>
        </r>
      </text>
    </comment>
  </commentList>
</comments>
</file>

<file path=xl/comments4.xml><?xml version="1.0" encoding="utf-8"?>
<comments xmlns="http://schemas.openxmlformats.org/spreadsheetml/2006/main" xmlns:xdr="http://schemas.openxmlformats.org/drawingml/2006/spreadsheetDrawing">
  <authors>
    <author>Site Developer</author>
  </authors>
  <commentList>
    <comment ref="A1" authorId="0">
      <text>
        <r>
          <rPr>
            <sz val="10"/>
            <rFont val="Arial"/>
            <family val="2"/>
          </rPr>
          <t xml:space="preserve">OBSERVED. Source: data/states.json. Retrieval: 2026-10-24 18:12:00 UTC. Proposed fixes are actions, not tested results.</t>
        </r>
      </text>
    </comment>
  </commentList>
</comments>
</file>

<file path=xl/comments5.xml><?xml version="1.0" encoding="utf-8"?>
<comments xmlns="http://schemas.openxmlformats.org/spreadsheetml/2006/main" xmlns:xdr="http://schemas.openxmlformats.org/drawingml/2006/spreadsheetDrawing">
  <authors>
    <author>Site Developer</author>
  </authors>
  <commentList>
    <comment ref="A1" authorId="0">
      <text>
        <r>
          <rPr>
            <sz val="10"/>
            <rFont val="Arial"/>
            <family val="2"/>
          </rPr>
          <t xml:space="preserve">The three store checks come from research/site-audit.md, section 6. Some cited raw captures are absent from the supplied archive. Locator counts were recomputed from the included Stockist snapshot.</t>
        </r>
      </text>
    </comment>
  </commentList>
</comments>
</file>

<file path=xl/comments6.xml><?xml version="1.0" encoding="utf-8"?>
<comments xmlns="http://schemas.openxmlformats.org/spreadsheetml/2006/main" xmlns:xdr="http://schemas.openxmlformats.org/drawingml/2006/spreadsheetDrawing">
  <authors>
    <author>Site Developer</author>
  </authors>
  <commentList>
    <comment ref="B1" authorId="0">
      <text>
        <r>
          <rPr>
            <sz val="10"/>
            <rFont val="Arial"/>
            <family val="2"/>
          </rPr>
          <t xml:space="preserve">Priority weights are not probabilities and do not sum to one. The three smaller categories each receive 0.048 by assumption. Edit here to change all scores.</t>
        </r>
      </text>
    </comment>
  </commentList>
</comments>
</file>

<file path=xl/comments8.xml><?xml version="1.0" encoding="utf-8"?>
<comments xmlns="http://schemas.openxmlformats.org/spreadsheetml/2006/main" xmlns:xdr="http://schemas.openxmlformats.org/drawingml/2006/spreadsheetDrawing">
  <authors>
    <author>Site Developer</author>
  </authors>
  <commentList>
    <comment ref="A1" authorId="0">
      <text>
        <r>
          <rPr>
            <sz val="10"/>
            <rFont val="Arial"/>
            <family val="2"/>
          </rPr>
          <t xml:space="preserve">Blank Links block: A to O. Fill row 2 with the next check. Copy row 2 formulas downward. Keep a separate file for the next snapshot. See Links row 2 for a real example.</t>
        </r>
      </text>
    </comment>
    <comment ref="Q1" authorId="0">
      <text>
        <r>
          <rPr>
            <sz val="10"/>
            <rFont val="Arial"/>
            <family val="2"/>
          </rPr>
          <t xml:space="preserve">Blank Prices block: Q to AP. Fill row 2 with the next check. Copy formulas downward. See Prices row 2 for a real example. Guarded formulas stay empty until inputs exist.</t>
        </r>
      </text>
    </comment>
  </commentList>
</comments>
</file>

<file path=xl/sharedStrings.xml><?xml version="1.0" encoding="utf-8"?>
<sst xmlns="http://schemas.openxmlformats.org/spreadsheetml/2006/main" count="1451" uniqueCount="437">
  <si>
    <t xml:space="preserve">Read this first</t>
  </si>
  <si>
    <t xml:space="preserve">Use the workbook</t>
  </si>
  <si>
    <t xml:space="preserve">The Hand-off Ledger</t>
  </si>
  <si>
    <t xml:space="preserve">A working list of link, price and state checks for the STIIIZY proposal.</t>
  </si>
  <si>
    <t xml:space="preserve">Snapshot</t>
  </si>
  <si>
    <t xml:space="preserve">2026-10-24. Public pages and saved response data. No live connection or automatic refresh.</t>
  </si>
  <si>
    <t xml:space="preserve">Start</t>
  </si>
  <si>
    <t xml:space="preserve">Open Summary for counts. Use Links, Prices and States to assign work. Store checks sit in Stores.</t>
  </si>
  <si>
    <t xml:space="preserve">Edit</t>
  </si>
  <si>
    <t xml:space="preserve">Blue cells hold Owner, Status, Date checked and Notes. Grey cells hold formulas. Add a person or team in Owner.</t>
  </si>
  <si>
    <t xml:space="preserve">Status</t>
  </si>
  <si>
    <t xml:space="preserve">Open = work queued. In progress = work started. Fixed = checked after repair. Won't fix = decision recorded in Notes.</t>
  </si>
  <si>
    <t xml:space="preserve">Real example</t>
  </si>
  <si>
    <t xml:space="preserve">Links row 2 and Prices row 2 show complete snapshot records. Owner starts empty. Status starts Open.</t>
  </si>
  <si>
    <t xml:space="preserve">Next run</t>
  </si>
  <si>
    <t xml:space="preserve">Save a new dated copy. Blank has a Links block in A:O and a Prices block in Q:AP. Row 2 contains formulas only. Fill inputs, then copy formulas downward.</t>
  </si>
  <si>
    <t xml:space="preserve">Summary scope</t>
  </si>
  <si>
    <t xml:space="preserve">Summary formulas use Links rows 2:78, Prices rows 2:30 and States rows 2:8. Extend these ranges when adding rows. Blank does not feed Summary.</t>
  </si>
  <si>
    <t xml:space="preserve">OBSERVED</t>
  </si>
  <si>
    <t xml:space="preserve">Recorded in a public page, response or supplied evidence file. Snapshot facts need a fresh check before a repair is closed.</t>
  </si>
  <si>
    <t xml:space="preserve">INFERRED</t>
  </si>
  <si>
    <t xml:space="preserve">A conclusion from the evidence. Link categories are inferred because links.json omits the category field.</t>
  </si>
  <si>
    <t xml:space="preserve">MODELED</t>
  </si>
  <si>
    <t xml:space="preserve">A working assumption. Weights and priority scores are modeled. They do not measure sales or lost orders.</t>
  </si>
  <si>
    <t xml:space="preserve">Method</t>
  </si>
  <si>
    <t xml:space="preserve">Read public brand cards. Follow each buy link. Record HTTP status. Compare the brand fields with menu data from the same date.</t>
  </si>
  <si>
    <t xml:space="preserve">Repeat: product link</t>
  </si>
  <si>
    <t xml:space="preserve">curl -I https://www.stiiizy.com/products/stiiizy-bar</t>
  </si>
  <si>
    <t xml:space="preserve">Repeat: Michigan link</t>
  </si>
  <si>
    <t xml:space="preserve">curl -I https://www.stiiizy.com/pages/michigan-cannabis-stores</t>
  </si>
  <si>
    <t xml:space="preserve">Repeat: Ferndale menu</t>
  </si>
  <si>
    <t xml:space="preserve">curl -sI https://stiiizy.dispensary.shop/ferndale/rec/menu</t>
  </si>
  <si>
    <t xml:space="preserve">Repeat: menu fields</t>
  </si>
  <si>
    <t xml:space="preserve">Open the destination in Prices column A. Inspect window.__remixContext on Flowhub or __NEXT_DATA__ on shop.stiiizy.com. Compare name, price, size, strain and stock.</t>
  </si>
  <si>
    <t xml:space="preserve">Close a repair</t>
  </si>
  <si>
    <t xml:space="preserve">Repeat the check. Update Status and Date checked. Put the new URL or price and proof in Notes. Keep the original snapshot file.</t>
  </si>
  <si>
    <t xml:space="preserve">HTTP and verdict</t>
  </si>
  <si>
    <t xml:space="preserve">HTTP is the recorded response code. Dead links returned 404. Working links returned 200. Product verdicts are Match, Differs or Not found.</t>
  </si>
  <si>
    <t xml:space="preserve">Price columns</t>
  </si>
  <si>
    <t xml:space="preserve">Brand price and Menu price are USD numbers. Gap = menu minus brand. Gap % = gap divided by brand price. Empty price cells mean no recorded price.</t>
  </si>
  <si>
    <t xml:space="preserve">Product fields</t>
  </si>
  <si>
    <t xml:space="preserve">Size and strain retain the source labels. Menu THC retains its unit. Stock retains stock_display. Empty fields mean no recorded value.</t>
  </si>
  <si>
    <t xml:space="preserve">Deal columns</t>
  </si>
  <si>
    <t xml:space="preserve">Deal on menu records TRUE or FALSE. Menu price without deal holds the regular menu price when recorded.</t>
  </si>
  <si>
    <t xml:space="preserve">Difference counts</t>
  </si>
  <si>
    <t xml:space="preserve">19 reachable rows differ on price. 21 rows have a Differs verdict, including two strain-label differences. Five rows have no product.</t>
  </si>
  <si>
    <t xml:space="preserve">Link categories</t>
  </si>
  <si>
    <t xml:space="preserve">Source page names set categories. The mixed 40s-series page uses destination type. The multipack-pods page is Pods, although its recorded button targets a battery.</t>
  </si>
  <si>
    <t xml:space="preserve">Severity</t>
  </si>
  <si>
    <t xml:space="preserve">Links: Dead 3, Working 0. Prices: Not found 3, price difference 2, other difference 1, Match 0.</t>
  </si>
  <si>
    <t xml:space="preserve">Priority</t>
  </si>
  <si>
    <t xml:space="preserve">Severity times category weight. Edit Weights to change all scores. Weights are not probabilities and do not sum to one.</t>
  </si>
  <si>
    <t xml:space="preserve">Weight source</t>
  </si>
  <si>
    <t xml:space="preserve">Headset STIIIZY brand page, September 2026, as supplied in the research. Pods 0.501, Pre-rolls 0.259, Flower 0.192. https://www.headset.io/brands/stiiizy</t>
  </si>
  <si>
    <t xml:space="preserve">Weight assumption</t>
  </si>
  <si>
    <t xml:space="preserve">Edibles, Batteries and Extracts each use 0.048 from the handoff. This is the remaining share assigned to each small category for triage, not a measured share for each.</t>
  </si>
  <si>
    <t xml:space="preserve">Top 10 ties</t>
  </si>
  <si>
    <t xml:space="preserve">The supplied LARGE plus INDEX/MATCH method repeats the first page with the same score. Review target-level work on Links.</t>
  </si>
  <si>
    <t xml:space="preserve">State tasks</t>
  </si>
  <si>
    <t xml:space="preserve">States includes Owner and Status. Open items on Summary counts only Links and Prices, per the supplied handoff.</t>
  </si>
  <si>
    <t xml:space="preserve">Store appendix</t>
  </si>
  <si>
    <t xml:space="preserve">Three store cross-checks come from research/site-audit.md, section 6. Some cited raw store captures are absent from the archive. Google Business Profile hours were not tested.</t>
  </si>
  <si>
    <t xml:space="preserve">Locator counts</t>
  </si>
  <si>
    <t xml:space="preserve">Recomputed from 1,417 records in research/site-evidence/06-stockist-all-locations-sweep.json. State spellings include blank. Duplicate address groups use lowercase address plus city, including blank or draft addresses.</t>
  </si>
  <si>
    <t xml:space="preserve">Source files</t>
  </si>
  <si>
    <t xml:space="preserve">data/links.json, data/pairs.json and data/states.json. The supplied archive stores them under stiiizy-proposal-designs/data/.</t>
  </si>
  <si>
    <t xml:space="preserve">Source dates</t>
  </si>
  <si>
    <t xml:space="preserve">Link sweep: 2026-10-24 18:29:55 UTC. Product pairs: 2026-10-24 17:57:46 UTC. State paths: 2026-10-24 18:12:00 UTC.</t>
  </si>
  <si>
    <t xml:space="preserve">Formula checks</t>
  </si>
  <si>
    <t xml:space="preserve">The saved workbook includes recalculated results. Use automatic calculation in the spreadsheet app after edits.</t>
  </si>
  <si>
    <t xml:space="preserve">Editing notes</t>
  </si>
  <si>
    <t xml:space="preserve">Column headers carry definitions in cell notes. Hyperlinked source and destination cells open the recorded public pages. Broken destinations preserve the evidence.</t>
  </si>
  <si>
    <t xml:space="preserve">Page</t>
  </si>
  <si>
    <t xml:space="preserve">Button text</t>
  </si>
  <si>
    <t xml:space="preserve">Destination</t>
  </si>
  <si>
    <t xml:space="preserve">Host</t>
  </si>
  <si>
    <t xml:space="preserve">HTTP</t>
  </si>
  <si>
    <t xml:space="preserve">Verdict</t>
  </si>
  <si>
    <t xml:space="preserve">Category</t>
  </si>
  <si>
    <t xml:space="preserve">Category weight</t>
  </si>
  <si>
    <t xml:space="preserve">Fix</t>
  </si>
  <si>
    <t xml:space="preserve">Owner</t>
  </si>
  <si>
    <t xml:space="preserve">Date checked</t>
  </si>
  <si>
    <t xml:space="preserve">Notes</t>
  </si>
  <si>
    <t xml:space="preserve">/products/stiiizy-40s-blunt</t>
  </si>
  <si>
    <t xml:space="preserve">BUY NOW</t>
  </si>
  <si>
    <t xml:space="preserve">https://shop.stiiizy.com/product/strawnana-27?</t>
  </si>
  <si>
    <t xml:space="preserve">shop.stiiizy.com</t>
  </si>
  <si>
    <t xml:space="preserve">Dead</t>
  </si>
  <si>
    <t xml:space="preserve">Pre-rolls</t>
  </si>
  <si>
    <t xml:space="preserve">Link to the current product slug, or to a brand search on shop.stiiizy.com.</t>
  </si>
  <si>
    <t xml:space="preserve">Open</t>
  </si>
  <si>
    <t xml:space="preserve">INFERRED category from source page.</t>
  </si>
  <si>
    <t xml:space="preserve">https://shop.stiiizy.com/product/biscotti-17</t>
  </si>
  <si>
    <t xml:space="preserve">https://shop.stiiizy.com/product/purple-punch-12</t>
  </si>
  <si>
    <t xml:space="preserve">https://shop.stiiizy.com/product/blue-dream-19</t>
  </si>
  <si>
    <t xml:space="preserve">https://shop.stiiizy.com/product/pineapple-express-22</t>
  </si>
  <si>
    <t xml:space="preserve">https://shop.stiiizy.com/product/gelato-8</t>
  </si>
  <si>
    <t xml:space="preserve">https://shop.stiiizy.com/product/cereal-milk-17657</t>
  </si>
  <si>
    <t xml:space="preserve">/products/stiiizy-40s-infused-flower</t>
  </si>
  <si>
    <t xml:space="preserve">https://shop.stiiizy.com/product/stiiizy-40-s-infused-flower-cereal-milk-7g</t>
  </si>
  <si>
    <t xml:space="preserve">Working</t>
  </si>
  <si>
    <t xml:space="preserve">Flower</t>
  </si>
  <si>
    <t xml:space="preserve">Working today. Re-check nightly.</t>
  </si>
  <si>
    <t xml:space="preserve">https://shop.stiiizy.com/product/stiiizy-40-s-infused-flower-strawberry-cough-7g</t>
  </si>
  <si>
    <t xml:space="preserve">https://shop.stiiizy.com/product/stiiizy-40-s-infused-flower-biscotti-7g</t>
  </si>
  <si>
    <t xml:space="preserve">https://shop.stiiizy.com/product/stiiizy-40-s-infused-flower-pineapple-express-7g</t>
  </si>
  <si>
    <t xml:space="preserve">https://shop.stiiizy.com/product/stiiizy-40-s-infused-flower-strawnana-7g</t>
  </si>
  <si>
    <t xml:space="preserve">https://shop.stiiizy.com/product/stiiizy-40-s-infused-flower-magic-melon-7g</t>
  </si>
  <si>
    <t xml:space="preserve">https://shop.stiiizy.com/product/stiiizy-40-s-infused-flower-super-lemon-haze-7g</t>
  </si>
  <si>
    <t xml:space="preserve">https://shop.stiiizy.com/product/stiiizy-40-s-infused-flower-strawberry-mango-7g</t>
  </si>
  <si>
    <t xml:space="preserve">https://shop.stiiizy.com/product/stiiizy-40-s-infused-flower-purple-punch-7g</t>
  </si>
  <si>
    <t xml:space="preserve">/products/stiiizy-40s-infused-pre-rolls</t>
  </si>
  <si>
    <t xml:space="preserve">https://shop.stiiizy.com/product/stiiizy-40-s-infused-preroll-skywalker-og-1g</t>
  </si>
  <si>
    <t xml:space="preserve">https://shop.stiiizy.com/product/stiiizy-40-s-infused-preroll-pink-acai-1g</t>
  </si>
  <si>
    <t xml:space="preserve">https://shop.stiiizy.com/product/stiiizy-40-s-infused-preroll-magic-melon-1g</t>
  </si>
  <si>
    <t xml:space="preserve">https://shop.stiiizy.com/product/stiiizy-40-s-infused-preroll-strawnana-1g</t>
  </si>
  <si>
    <t xml:space="preserve">https://shop.stiiizy.com/product/stiiizy-40-s-infused-preroll-strawberry-cough-1g</t>
  </si>
  <si>
    <t xml:space="preserve">https://shop.stiiizy.com/product/stiiizy-40-s-infused-preroll-king-louis-xiii-1g</t>
  </si>
  <si>
    <t xml:space="preserve">https://shop.stiiizy.com/product/stiiizy-40-s-infused-preroll-multipack-purple-punch-2-5g</t>
  </si>
  <si>
    <t xml:space="preserve">https://shop.stiiizy.com/product/stiiizy-40-s-infused-preroll-multipack-strawberry-mango-2-5g</t>
  </si>
  <si>
    <t xml:space="preserve">https://shop.stiiizy.com/product/stiiizy-40-s-infused-preroll-multipack-pineapple-express-2-5g</t>
  </si>
  <si>
    <t xml:space="preserve">https://shop.stiiizy.com/product/stiiizy-40-s-infused-preroll-cereal-milk-1g</t>
  </si>
  <si>
    <t xml:space="preserve">https://shop.stiiizy.com/product/stiiizy-40-s-infused-preroll-multipack-king-louis-xiii-2-5g</t>
  </si>
  <si>
    <t xml:space="preserve">https://shop.stiiizy.com/product/stiiizy-40-s-infused-preroll-multipack-magic-melon-2-5g</t>
  </si>
  <si>
    <t xml:space="preserve">https://shop.stiiizy.com/product/stiiizy-40-s-infused-preroll-watermelon-z-1g</t>
  </si>
  <si>
    <t xml:space="preserve">/products/stiiizy-black-label-cannabis-flower</t>
  </si>
  <si>
    <t xml:space="preserve">https://stiiizy.dispensary.shop/dtla/rec/flower/pdp/stiiizy-black-label-purple-kryptonite-28g/v/dbc24ce9-44e3-4edd-80e2-74d5d7ed6cf1?page=1&amp;brand=STIIIZY&amp;weight_volume_with_uom=28+Grams</t>
  </si>
  <si>
    <t xml:space="preserve">stiiizy.dispensary.shop</t>
  </si>
  <si>
    <t xml:space="preserve">Link to a search URL for the product name and brand instead of a variant ID.</t>
  </si>
  <si>
    <t xml:space="preserve">https://stiiizy.dispensary.shop/dtla/rec/flower/pdp/stiiizy-black-label-durban-lime-smalls-7g/v/a77626d4-3b39-4858-85d5-470a2e6ab5d3?page=2&amp;brand=STIIIZY</t>
  </si>
  <si>
    <t xml:space="preserve">https://stiiizy.dispensary.shop/dtla/rec/flower/pdp/stiiizy-black-label-lemon-cherry-gelato-3.5g/v/52028ca4-ce97-49c2-8db5-ba5d0330ee0d?page=2&amp;brand=STIIIZY</t>
  </si>
  <si>
    <t xml:space="preserve">https://stiiizy.dispensary.shop/dtla/rec/flower/pdp/stiiizy-black-label-lemon-thai-14g/v/9cdb026a-6bec-48e5-a38c-4c50344982df?page=1&amp;brand=STIIIZY&amp;weight_volume_with_uom=14+Grams</t>
  </si>
  <si>
    <t xml:space="preserve">https://stiiizy.dispensary.shop/dtla/rec/flower/pdp/stiiizy-black-label-la-octane-3.5g/v/780b24d1-eca2-4ede-b579-58b928c62da5?page=2&amp;brand=STIIIZY</t>
  </si>
  <si>
    <t xml:space="preserve">Use a product search URL instead of a saved variant ID. Re-check nightly.</t>
  </si>
  <si>
    <t xml:space="preserve">https://stiiizy.dispensary.shop/dtla/rec/flower/pdp/stiiizy-black-label-pineapple-chunks-3.5g/v/4a0f2e6b-7fd2-4e6e-add8-045d191f0ca3?page=2&amp;brand=STIIIZY</t>
  </si>
  <si>
    <t xml:space="preserve">/products/stiiizy-exotics-label</t>
  </si>
  <si>
    <t xml:space="preserve">https://www.stiiizy.com/products/exotics-exclusive-flower</t>
  </si>
  <si>
    <t xml:space="preserve">www.stiiizy.com</t>
  </si>
  <si>
    <t xml:space="preserve">Point the button at a live product handle or a collection with products. Remove the redirect from the 404 template.</t>
  </si>
  <si>
    <t xml:space="preserve">/products/stiiizy-exotics-pre-rolls</t>
  </si>
  <si>
    <t xml:space="preserve">/products/stiiizy-white-label-cannabis-flower</t>
  </si>
  <si>
    <t xml:space="preserve">https://stiiizy.dispensary.shop/dtla/rec/flower/pdp/stiiizy-white-label-biscotti-7g/v/ef725258-9ba7-4da1-9b2d-d15f93dc2206?page=2&amp;brand=STIIIZY&amp;weight_volume_with_uom=7+Grams</t>
  </si>
  <si>
    <t xml:space="preserve">https://stiiizy.dispensary.shop/dtla/rec/flower/pdp/stiiizy-white-label-grapefruit-gas-14g/v/9c48ac9f-ec6c-4abb-bf5c-3049348fc4a8?page=1&amp;brand=STIIIZY&amp;weight_volume_with_uom=14+Grams</t>
  </si>
  <si>
    <t xml:space="preserve">https://stiiizy.dispensary.shop/dtla/rec/flower/pdp/stiiizy-white-label-rtz-x-jealousy-14g/v/6464144e-8ef9-4470-8193-d9ef1504b7e1?page=1&amp;brand=STIIIZY&amp;weight_volume_with_uom=14+Grams</t>
  </si>
  <si>
    <t xml:space="preserve">https://stiiizy.dispensary.shop/dtla/rec/flower/pdp/stiiizy-white-label-blue-dream-3.5g/v/90155f44-e31e-4fcd-afcb-6048667cce65?page=1&amp;brand=STIIIZY&amp;weight_volume_with_uom=28+Grams&amp;weight_volume_with_uom=3.5+Grams</t>
  </si>
  <si>
    <t xml:space="preserve">https://stiiizy.dispensary.shop/dtla/rec/flower/pdp/stiiizy-white-label-jack-herer-3.5g/v/c85657fc-de24-4013-bf95-ef7109083b72?page=1&amp;brand=STIIIZY&amp;weight_volume_with_uom=28+Grams&amp;weight_volume_with_uom=3.5+Grams</t>
  </si>
  <si>
    <t xml:space="preserve">/pages/stiiizy-weed-pen-batteries</t>
  </si>
  <si>
    <t xml:space="preserve">https://www.stiiizy.com/products/stiiizy-pro</t>
  </si>
  <si>
    <t xml:space="preserve">Batteries</t>
  </si>
  <si>
    <t xml:space="preserve">https://www.stiiizy.com/products/official-biiig-stiiizy-weed-vape-pen-battery</t>
  </si>
  <si>
    <t xml:space="preserve">https://www.stiiizy.com/products/stiiizy-pro-xl</t>
  </si>
  <si>
    <t xml:space="preserve">https://www.stiiizy.com/products/original-stiiizy-weed-vape-pen-battery</t>
  </si>
  <si>
    <t xml:space="preserve">https://www.stiiizy.com/products/stiiizy-bar</t>
  </si>
  <si>
    <t xml:space="preserve">/pages/extracts</t>
  </si>
  <si>
    <t xml:space="preserve">https://www.stiiizy.com/products/stiiizy-badder</t>
  </si>
  <si>
    <t xml:space="preserve">Extracts</t>
  </si>
  <si>
    <t xml:space="preserve">https://www.stiiizy.com/products/live-rosin-jam</t>
  </si>
  <si>
    <t xml:space="preserve">https://www.stiiizy.com/products/crushed-diamond-extracts</t>
  </si>
  <si>
    <t xml:space="preserve">https://www.stiiizy.com/products/live-resin-diamonds</t>
  </si>
  <si>
    <t xml:space="preserve">https://www.stiiizy.com/products/stiiizy-shatter</t>
  </si>
  <si>
    <t xml:space="preserve">https://www.stiiizy.com/products/curated-live-resin</t>
  </si>
  <si>
    <t xml:space="preserve">https://www.stiiizy.com/products/live-rosin-badder</t>
  </si>
  <si>
    <t xml:space="preserve">/pages/edibles</t>
  </si>
  <si>
    <t xml:space="preserve">https://www.stiiizy.com/products/stiiizy-lemonade-edibles</t>
  </si>
  <si>
    <t xml:space="preserve">Edibles</t>
  </si>
  <si>
    <t xml:space="preserve">https://www.stiiizy.com/products/stiiizy-tropical-edibles</t>
  </si>
  <si>
    <t xml:space="preserve">https://www.stiiizy.com/products/stiiizy-superstar-edibles</t>
  </si>
  <si>
    <t xml:space="preserve">https://www.stiiizy.com/products/stiiizy-original-edibles</t>
  </si>
  <si>
    <t xml:space="preserve">https://www.stiiizy.com/products/stiiizy-sour-edibles</t>
  </si>
  <si>
    <t xml:space="preserve">https://www.stiiizy.com/products/stiiizy-sleep-edibles</t>
  </si>
  <si>
    <t xml:space="preserve">/pages/premium-cannabis-flower</t>
  </si>
  <si>
    <t xml:space="preserve">https://www.stiiizy.com/products/stiiizy-40s-infused-flower</t>
  </si>
  <si>
    <t xml:space="preserve">https://www.stiiizy.com/products/stiiizy-exotics-label</t>
  </si>
  <si>
    <t xml:space="preserve">https://www.stiiizy.com/products/stiiizy-exotics-pre-rolls</t>
  </si>
  <si>
    <t xml:space="preserve">https://www.stiiizy.com/products/stiiizy-black-label-white-label-prerolls</t>
  </si>
  <si>
    <t xml:space="preserve">https://www.stiiizy.com/products/stiiizy-black-label-white-label-multipack-prerolls</t>
  </si>
  <si>
    <t xml:space="preserve">https://www.stiiizy.com/products/stiiizy-white-label-cannabis-flower</t>
  </si>
  <si>
    <t xml:space="preserve">https://www.stiiizy.com/products/stiiizy-cannabis-pre-rolls</t>
  </si>
  <si>
    <t xml:space="preserve">https://www.stiiizy.com/products/stiiizy-40s-blunt</t>
  </si>
  <si>
    <t xml:space="preserve">https://www.stiiizy.com/products/stiiizy-exclusive-small-batch</t>
  </si>
  <si>
    <t xml:space="preserve">https://www.stiiizy.com/products/stiiizy-40s-infused-pre-rolls</t>
  </si>
  <si>
    <t xml:space="preserve">https://www.stiiizy.com/products/stiiizy-green-label-cannabis-flower</t>
  </si>
  <si>
    <t xml:space="preserve">https://www.stiiizy.com/products/stiiizy-black-label-cannabis-flower</t>
  </si>
  <si>
    <t xml:space="preserve">/pages/bar</t>
  </si>
  <si>
    <t xml:space="preserve">/pages/multipack-pods</t>
  </si>
  <si>
    <t xml:space="preserve">Pods</t>
  </si>
  <si>
    <t xml:space="preserve">/pages/stiiizy-40s-series</t>
  </si>
  <si>
    <t xml:space="preserve">INFERRED category from destination on the mixed series page.</t>
  </si>
  <si>
    <t xml:space="preserve">Card</t>
  </si>
  <si>
    <t xml:space="preserve">Channel</t>
  </si>
  <si>
    <t xml:space="preserve">Brand price</t>
  </si>
  <si>
    <t xml:space="preserve">Menu price</t>
  </si>
  <si>
    <t xml:space="preserve">Gap</t>
  </si>
  <si>
    <t xml:space="preserve">Gap %</t>
  </si>
  <si>
    <t xml:space="preserve">Brand size</t>
  </si>
  <si>
    <t xml:space="preserve">Menu size</t>
  </si>
  <si>
    <t xml:space="preserve">Brand strain</t>
  </si>
  <si>
    <t xml:space="preserve">Menu strain</t>
  </si>
  <si>
    <t xml:space="preserve">Menu THC</t>
  </si>
  <si>
    <t xml:space="preserve">Stock</t>
  </si>
  <si>
    <t xml:space="preserve">Differs on</t>
  </si>
  <si>
    <t xml:space="preserve">Abs gap</t>
  </si>
  <si>
    <t xml:space="preserve">Deal on menu</t>
  </si>
  <si>
    <t xml:space="preserve">Menu price without deal</t>
  </si>
  <si>
    <t xml:space="preserve">BAR - Dual Pods Battery</t>
  </si>
  <si>
    <t xml:space="preserve">/ (home, Featured Products)</t>
  </si>
  <si>
    <t xml:space="preserve">Pickup at DTLA</t>
  </si>
  <si>
    <t xml:space="preserve"> </t>
  </si>
  <si>
    <t xml:space="preserve">19</t>
  </si>
  <si>
    <t xml:space="preserve">Match</t>
  </si>
  <si>
    <t xml:space="preserve">Keep the card. Re-check nightly.</t>
  </si>
  <si>
    <t xml:space="preserve">OBSERVED snapshot. Source: data/pairs.json.</t>
  </si>
  <si>
    <t xml:space="preserve">Delivery</t>
  </si>
  <si>
    <t xml:space="preserve">1 EA</t>
  </si>
  <si>
    <t xml:space="preserve">In stock</t>
  </si>
  <si>
    <t xml:space="preserve">Differs</t>
  </si>
  <si>
    <t xml:space="preserve">price</t>
  </si>
  <si>
    <t xml:space="preserve">Read the price from the menu page data at publish time, or show "See price at your store".</t>
  </si>
  <si>
    <t xml:space="preserve">Watermelon Wave - 100MG</t>
  </si>
  <si>
    <t xml:space="preserve">/100MG</t>
  </si>
  <si>
    <t xml:space="preserve">0.1 Grams</t>
  </si>
  <si>
    <t xml:space="preserve">INDICA</t>
  </si>
  <si>
    <t xml:space="preserve">Indica</t>
  </si>
  <si>
    <t xml:space="preserve">0.72 mg per piece</t>
  </si>
  <si>
    <t xml:space="preserve">8</t>
  </si>
  <si>
    <t xml:space="preserve">1 pcs</t>
  </si>
  <si>
    <t xml:space="preserve">100 mg per pack</t>
  </si>
  <si>
    <t xml:space="preserve">Tropic Jack - 3.5G</t>
  </si>
  <si>
    <t xml:space="preserve">14G</t>
  </si>
  <si>
    <t xml:space="preserve">3.5 Grams</t>
  </si>
  <si>
    <t xml:space="preserve">SATIVA</t>
  </si>
  <si>
    <t xml:space="preserve">Sativa</t>
  </si>
  <si>
    <t xml:space="preserve">22.857%</t>
  </si>
  <si>
    <t xml:space="preserve">30</t>
  </si>
  <si>
    <t xml:space="preserve">price, size</t>
  </si>
  <si>
    <t xml:space="preserve">Read the price from the menu page data at publish time, or show "See price at your store". Correct the unit label.</t>
  </si>
  <si>
    <t xml:space="preserve">3.5 grams</t>
  </si>
  <si>
    <t xml:space="preserve">22.85%</t>
  </si>
  <si>
    <t xml:space="preserve">Out of stock</t>
  </si>
  <si>
    <t xml:space="preserve">price, size, stock</t>
  </si>
  <si>
    <t xml:space="preserve">Read the price from the menu page data at publish time, or show "See price at your store". Correct the unit label. Hide or mark cards whose menu item is out of stock.</t>
  </si>
  <si>
    <t xml:space="preserve">Liquid Diamonds Pod - .5G Purple Zlushie</t>
  </si>
  <si>
    <t xml:space="preserve">/.5G</t>
  </si>
  <si>
    <t xml:space="preserve">0.5 Grams</t>
  </si>
  <si>
    <t xml:space="preserve">HYBRID</t>
  </si>
  <si>
    <t xml:space="preserve">50/50</t>
  </si>
  <si>
    <t xml:space="preserve">79.452%</t>
  </si>
  <si>
    <t xml:space="preserve">22</t>
  </si>
  <si>
    <t xml:space="preserve">strain label</t>
  </si>
  <si>
    <t xml:space="preserve">Use one strain vocabulary across the site and the menus (Hybrid, not 50/50).</t>
  </si>
  <si>
    <t xml:space="preserve">0.5 grams</t>
  </si>
  <si>
    <t xml:space="preserve">Hybrid</t>
  </si>
  <si>
    <t xml:space="preserve">84.47%</t>
  </si>
  <si>
    <t xml:space="preserve">Infused 40s Joints -1G Strawnana</t>
  </si>
  <si>
    <t xml:space="preserve">/1G</t>
  </si>
  <si>
    <t xml:space="preserve">1 Grams</t>
  </si>
  <si>
    <t xml:space="preserve">31.549%</t>
  </si>
  <si>
    <t xml:space="preserve">10</t>
  </si>
  <si>
    <t xml:space="preserve">1 gram</t>
  </si>
  <si>
    <t xml:space="preserve">41.87%</t>
  </si>
  <si>
    <t xml:space="preserve">Pineapple Chunks</t>
  </si>
  <si>
    <t xml:space="preserve">No product</t>
  </si>
  <si>
    <t xml:space="preserve">Not found</t>
  </si>
  <si>
    <t xml:space="preserve">Point the button at a search URL for the product name and brand. Remove the redirect from the 404 template.</t>
  </si>
  <si>
    <t xml:space="preserve">LA Octane</t>
  </si>
  <si>
    <t xml:space="preserve">23.706%</t>
  </si>
  <si>
    <t xml:space="preserve">1</t>
  </si>
  <si>
    <t xml:space="preserve">price, strain label</t>
  </si>
  <si>
    <t xml:space="preserve">Read the price from the menu page data at publish time, or show "See price at your store". Use one strain vocabulary across the site and the menus (Hybrid, not 50/50).</t>
  </si>
  <si>
    <t xml:space="preserve">Durban Lime Smalls</t>
  </si>
  <si>
    <t xml:space="preserve">Lemon Cherry Gelato</t>
  </si>
  <si>
    <t xml:space="preserve">Lemon Thai</t>
  </si>
  <si>
    <t xml:space="preserve">Purple Kryptonite</t>
  </si>
  <si>
    <t xml:space="preserve">Strawberry Cough</t>
  </si>
  <si>
    <t xml:space="preserve">1/G</t>
  </si>
  <si>
    <t xml:space="preserve">43.89%</t>
  </si>
  <si>
    <t xml:space="preserve">Magic Melon</t>
  </si>
  <si>
    <t xml:space="preserve">36.87%</t>
  </si>
  <si>
    <t xml:space="preserve">2.5/G</t>
  </si>
  <si>
    <t xml:space="preserve">2.5 grams</t>
  </si>
  <si>
    <t xml:space="preserve">36.45%</t>
  </si>
  <si>
    <t xml:space="preserve">Strawberry Mango</t>
  </si>
  <si>
    <t xml:space="preserve">40.81%</t>
  </si>
  <si>
    <t xml:space="preserve">Cereal Milk</t>
  </si>
  <si>
    <t xml:space="preserve">38.72%</t>
  </si>
  <si>
    <t xml:space="preserve">Watermelon Z</t>
  </si>
  <si>
    <t xml:space="preserve">Strawnana</t>
  </si>
  <si>
    <t xml:space="preserve">King Louis Xiii</t>
  </si>
  <si>
    <t xml:space="preserve">41.29%</t>
  </si>
  <si>
    <t xml:space="preserve">Pink Acai</t>
  </si>
  <si>
    <t xml:space="preserve">40.20%</t>
  </si>
  <si>
    <t xml:space="preserve">Purple Punch</t>
  </si>
  <si>
    <t xml:space="preserve">39.31%</t>
  </si>
  <si>
    <t xml:space="preserve">Pineapple Express</t>
  </si>
  <si>
    <t xml:space="preserve">40.60%</t>
  </si>
  <si>
    <t xml:space="preserve">41.16%</t>
  </si>
  <si>
    <t xml:space="preserve">Skywalker Og</t>
  </si>
  <si>
    <t xml:space="preserve">41.71%</t>
  </si>
  <si>
    <t xml:space="preserve">State</t>
  </si>
  <si>
    <t xml:space="preserve">Code</t>
  </si>
  <si>
    <t xml:space="preserve">Nav link today</t>
  </si>
  <si>
    <t xml:space="preserve">Product tab target today</t>
  </si>
  <si>
    <t xml:space="preserve">What the site does</t>
  </si>
  <si>
    <t xml:space="preserve">What exists</t>
  </si>
  <si>
    <t xml:space="preserve">California</t>
  </si>
  <si>
    <t xml:space="preserve">CA</t>
  </si>
  <si>
    <t xml:space="preserve">/pages/locations (200)</t>
  </si>
  <si>
    <t xml:space="preserve">delivery.stiiizy.com (301 → http://shop.stiiizy.com → https://shop.stiiizy.com)</t>
  </si>
  <si>
    <t xml:space="preserve">Header offers Delivery and Pickup. The featured block shows California prices.</t>
  </si>
  <si>
    <t xml:space="preserve">63 stores in the pickup list, each with a live menu on stiiizy.dispensary.shop, plus delivery.</t>
  </si>
  <si>
    <t xml:space="preserve">Keep. Read prices from the menus instead of theme settings.</t>
  </si>
  <si>
    <t xml:space="preserve">Michigan</t>
  </si>
  <si>
    <t xml:space="preserve">MI</t>
  </si>
  <si>
    <t xml:space="preserve">/pages/michigan-cannabis-stores (404, then JS redirect to /)</t>
  </si>
  <si>
    <t xml:space="preserve">/pages/locations (the California store list). On the Black Label page the tab changes nothing.</t>
  </si>
  <si>
    <t xml:space="preserve">Nav link returns 404 and redirects home. Product tab opens the California list.</t>
  </si>
  <si>
    <t xml:space="preserve">Ferndale (642 E 9 Mile Rd ste 1b, 48220) and Kalamazoo (5303 Portage Rd, Portage, 49002) menus live on stiiizy.dispensary.shop. 35 retailers within 25 miles of Detroit in the Stockist locator data.</t>
  </si>
  <si>
    <t xml:space="preserve">Add Michigan to one state table: two store menus plus the retailer list. Point the nav and the product tabs at the table.</t>
  </si>
  <si>
    <t xml:space="preserve">Nevada</t>
  </si>
  <si>
    <t xml:space="preserve">NV</t>
  </si>
  <si>
    <t xml:space="preserve">/pages/stiiizy-nevada (200, prose)</t>
  </si>
  <si>
    <t xml:space="preserve">weedmaps.com/brands/stiiizy</t>
  </si>
  <si>
    <t xml:space="preserve">Product tab sends the shopper to weedmaps.com.</t>
  </si>
  <si>
    <t xml:space="preserve">71 partner retailers within 25 miles of Las Vegas in the locator data.</t>
  </si>
  <si>
    <t xml:space="preserve">Send Nevada shoppers to the retailer list with menu deep links instead of a marketplace.</t>
  </si>
  <si>
    <t xml:space="preserve">Arizona</t>
  </si>
  <si>
    <t xml:space="preserve">AZ</t>
  </si>
  <si>
    <t xml:space="preserve">/pages/arizona (200, prose)</t>
  </si>
  <si>
    <t xml:space="preserve">/pages/arizona</t>
  </si>
  <si>
    <t xml:space="preserve">Product tab opens a prose page with no menu.</t>
  </si>
  <si>
    <t xml:space="preserve">Partner retailers in the locator data.</t>
  </si>
  <si>
    <t xml:space="preserve">Show the retailer list on the state page.</t>
  </si>
  <si>
    <t xml:space="preserve">Illinois</t>
  </si>
  <si>
    <t xml:space="preserve">IL</t>
  </si>
  <si>
    <t xml:space="preserve">/pages/stiiizy-illinois (200, prose)</t>
  </si>
  <si>
    <t xml:space="preserve">Send Illinois shoppers to the retailer list with menu deep links.</t>
  </si>
  <si>
    <t xml:space="preserve">New York</t>
  </si>
  <si>
    <t xml:space="preserve">NY</t>
  </si>
  <si>
    <t xml:space="preserve">/pages/stiiizy-new-york (200, prose)</t>
  </si>
  <si>
    <t xml:space="preserve">/pages/stiiizy-new-york</t>
  </si>
  <si>
    <t xml:space="preserve">Missouri</t>
  </si>
  <si>
    <t xml:space="preserve">MO</t>
  </si>
  <si>
    <t xml:space="preserve">not in the nav</t>
  </si>
  <si>
    <t xml:space="preserve">/pages/stiiizy-missouri (404)</t>
  </si>
  <si>
    <t xml:space="preserve">Product tab points at a page which returns 404.</t>
  </si>
  <si>
    <t xml:space="preserve">Partner retailers in the locator data (tagged "NYS" in the dataset).</t>
  </si>
  <si>
    <t xml:space="preserve">Create the state entry in the state table and fix the dataset tag.</t>
  </si>
  <si>
    <t xml:space="preserve">Record</t>
  </si>
  <si>
    <t xml:space="preserve">Brand page / source</t>
  </si>
  <si>
    <t xml:space="preserve">Brand address</t>
  </si>
  <si>
    <t xml:space="preserve">Menu address</t>
  </si>
  <si>
    <t xml:space="preserve">Brand phone</t>
  </si>
  <si>
    <t xml:space="preserve">Menu phone</t>
  </si>
  <si>
    <t xml:space="preserve">Brand hours</t>
  </si>
  <si>
    <t xml:space="preserve">Menu hours</t>
  </si>
  <si>
    <t xml:space="preserve">Finding</t>
  </si>
  <si>
    <t xml:space="preserve">Title / schema / phone defects</t>
  </si>
  <si>
    <t xml:space="preserve">Evidence</t>
  </si>
  <si>
    <t xml:space="preserve">Downtown LA</t>
  </si>
  <si>
    <t xml:space="preserve">https://www.stiiizy.com/pages/downtown-los-angeles-dispensary</t>
  </si>
  <si>
    <t xml:space="preserve">728 E Commercial St</t>
  </si>
  <si>
    <t xml:space="preserve">(323) 929-4201</t>
  </si>
  <si>
    <t xml:space="preserve">Daily 6:00 AM to 9:45 PM. Pickup 8:00 AM to 9:15 PM.</t>
  </si>
  <si>
    <t xml:space="preserve">Daily 6:00 AM to 9:45 PM. US/Pacific.</t>
  </si>
  <si>
    <t xml:space="preserve">Address, phone and store hours match. Stockist records no hours.</t>
  </si>
  <si>
    <t xml:space="preserve">Published editor note. Phone link contains encoded newlines and spaces. LocalBusiness addressRegion is N/A, geo is empty, id points to /pages/menu, URL uses an alias.</t>
  </si>
  <si>
    <t xml:space="preserve">OBSERVED. research/site-audit.md, section 6. Menu: https://stiiizy.dispensary.shop/dtla/rec/menu</t>
  </si>
  <si>
    <t xml:space="preserve">Seaside</t>
  </si>
  <si>
    <t xml:space="preserve">https://www.stiiizy.com/pages/seaside-dispensary</t>
  </si>
  <si>
    <t xml:space="preserve">1440 Canyon Del Rey Blvd</t>
  </si>
  <si>
    <t xml:space="preserve">(831) 583-8300</t>
  </si>
  <si>
    <t xml:space="preserve">8:00 AM to 9:45 PM</t>
  </si>
  <si>
    <t xml:space="preserve">Address, phone and hours match the Flowhub menu.</t>
  </si>
  <si>
    <t xml:space="preserve">Title retains Higher Level. Store Open Date reads OPEN NOW. Invalid percent encoding in phone link. LocalBusiness schema absent.</t>
  </si>
  <si>
    <t xml:space="preserve">OBSERVED. research/site-audit.md, section 6. Menu: https://stiiizy.dispensary.shop/higherlevel-seaside/rec/menu</t>
  </si>
  <si>
    <t xml:space="preserve">Vallejo</t>
  </si>
  <si>
    <t xml:space="preserve">https://www.stiiizy.com/pages/vallejo-dispensary</t>
  </si>
  <si>
    <t xml:space="preserve">128 Robles Way</t>
  </si>
  <si>
    <t xml:space="preserve">(707) 980-7868</t>
  </si>
  <si>
    <t xml:space="preserve">9:00 AM to 8:45 PM</t>
  </si>
  <si>
    <t xml:space="preserve">Title retains Coastal. Invalid percent encoding in phone link. LocalBusiness schema absent. Home page link ends with a question mark.</t>
  </si>
  <si>
    <t xml:space="preserve">OBSERVED. research/site-audit.md, section 6. Menu: https://stiiizy.dispensary.shop/coastal-vallejo/rec/menu</t>
  </si>
  <si>
    <t xml:space="preserve">Locator records</t>
  </si>
  <si>
    <t xml:space="preserve">https://www.stiiizy.com/pages/stiiizy-near-me</t>
  </si>
  <si>
    <t xml:space="preserve">Unique records from the 31-region sweep. Lower bound on the full locator.</t>
  </si>
  <si>
    <t xml:space="preserve">OBSERVED. research/site-evidence/06-stockist-all-locations-sweep.json. Dated snapshot.</t>
  </si>
  <si>
    <t xml:space="preserve">State spellings</t>
  </si>
  <si>
    <t xml:space="preserve">Distinct recorded values, including blank. Values include CA, California and CALIFORNIA.</t>
  </si>
  <si>
    <t xml:space="preserve">Records with hours</t>
  </si>
  <si>
    <t xml:space="preserve">No hours field in the supplied records or custom fields. Store hours need a separate check.</t>
  </si>
  <si>
    <t xml:space="preserve">Postal codes ending .0</t>
  </si>
  <si>
    <t xml:space="preserve">Numeric-looking postal codes include a decimal suffix.</t>
  </si>
  <si>
    <t xml:space="preserve">Duplicate addresses</t>
  </si>
  <si>
    <t xml:space="preserve">Duplicate groups use lowercase address_line_1 plus city. Blank and draft addresses remain in the count.</t>
  </si>
  <si>
    <t xml:space="preserve">Deprecated records</t>
  </si>
  <si>
    <t xml:space="preserve">Records tagged deprecated remain present in the public locator data.</t>
  </si>
  <si>
    <t xml:space="preserve">Missouri records tagged NYS</t>
  </si>
  <si>
    <t xml:space="preserve">Missouri records carry the NYS filter. The label does not match the state.</t>
  </si>
  <si>
    <t xml:space="preserve">Google Business Profile hours</t>
  </si>
  <si>
    <t xml:space="preserve">Not tested</t>
  </si>
  <si>
    <t xml:space="preserve">No verification against Google Business Profile hours in the supplied research.</t>
  </si>
  <si>
    <t xml:space="preserve">Weight</t>
  </si>
  <si>
    <t xml:space="preserve">Label</t>
  </si>
  <si>
    <t xml:space="preserve">Source and assumption</t>
  </si>
  <si>
    <t xml:space="preserve">September 2026 Headset category share, assigned as the triage weight in the supplied handoff. Source: https://www.headset.io/brands/stiiizy</t>
  </si>
  <si>
    <t xml:space="preserve">Assumed weight of 0.048 per category from the supplied handoff. Uses the remainder after Pods, Pre-rolls and Flower. These three weights are not measured category shares. Source: https://www.headset.io/brands/stiiizy</t>
  </si>
  <si>
    <t xml:space="preserve">Snapshot measure</t>
  </si>
  <si>
    <t xml:space="preserve">Value</t>
  </si>
  <si>
    <t xml:space="preserve">Reading the measure</t>
  </si>
  <si>
    <t xml:space="preserve">Dead links</t>
  </si>
  <si>
    <t xml:space="preserve">23 of the 77 recorded buy links returned HTTP 404.</t>
  </si>
  <si>
    <t xml:space="preserve">Total links</t>
  </si>
  <si>
    <t xml:space="preserve">Scope: the recorded buy links on 37 cannabis pages.</t>
  </si>
  <si>
    <t xml:space="preserve">Dead rate</t>
  </si>
  <si>
    <t xml:space="preserve">Rounded to the nearest whole percent.</t>
  </si>
  <si>
    <t xml:space="preserve">Price checks reachable</t>
  </si>
  <si>
    <t xml:space="preserve">Reachable checks only. Five additional product targets returned no product.</t>
  </si>
  <si>
    <t xml:space="preserve">Price differs</t>
  </si>
  <si>
    <t xml:space="preserve">Counts price fields. The total Differs verdict also includes two strain-label differences.</t>
  </si>
  <si>
    <t xml:space="preserve">Largest gap</t>
  </si>
  <si>
    <t xml:space="preserve">Absolute dollar gap. BAR - Dual Pods Battery, delivery.</t>
  </si>
  <si>
    <t xml:space="preserve">States without a path</t>
  </si>
  <si>
    <t xml:space="preserve">Six of seven state paths need work in the recorded snapshot.</t>
  </si>
  <si>
    <t xml:space="preserve">Open items</t>
  </si>
  <si>
    <t xml:space="preserve">Counts Links and Prices rows only. State tasks are tracked on States.</t>
  </si>
  <si>
    <t xml:space="preserve">Snapshot date</t>
  </si>
  <si>
    <t xml:space="preserve">Observed 2026-10-24. No live refresh occurs in this workbook.</t>
  </si>
  <si>
    <t xml:space="preserve">Priority model</t>
  </si>
  <si>
    <t xml:space="preserve">Severity times category weight. Scores rank repair work, not measured sales loss.</t>
  </si>
  <si>
    <t xml:space="preserve">Top 10 link priorities</t>
  </si>
  <si>
    <t xml:space="preserve">Ties repeat the first matching source page, as specified in the handoff. Use Links to inspect each target.</t>
  </si>
  <si>
    <t xml:space="preserve">Rank</t>
  </si>
  <si>
    <t xml:space="preserve">Score</t>
  </si>
  <si>
    <t xml:space="preserve">data/links.json, data/pairs.json, data/states.json. Store appendix: research/site-audit.md and the Stockist snapshot.</t>
  </si>
  <si>
    <t xml:space="preserve">Working fields</t>
  </si>
  <si>
    <t xml:space="preserve">Edit the blue Owner, Status, Date checked and Notes cells. Keep formulas in the grey cells. Read README before the next run.</t>
  </si>
</sst>
</file>

<file path=xl/styles.xml><?xml version="1.0" encoding="utf-8"?>
<styleSheet xmlns="http://schemas.openxmlformats.org/spreadsheetml/2006/main">
  <numFmts count="6">
    <numFmt numFmtId="164" formatCode="General"/>
    <numFmt numFmtId="165" formatCode="0.000"/>
    <numFmt numFmtId="166" formatCode="yyyy\-mm\-dd"/>
    <numFmt numFmtId="167" formatCode="\$#,##0.00"/>
    <numFmt numFmtId="168" formatCode="0.0%"/>
    <numFmt numFmtId="169" formatCode="0%"/>
  </numFmts>
  <fonts count="11">
    <font>
      <sz val="11"/>
      <color theme="1"/>
      <name val="Calibri"/>
      <family val="2"/>
      <charset val="1"/>
    </font>
    <font>
      <sz val="10"/>
      <name val="Arial"/>
      <family val="0"/>
    </font>
    <font>
      <sz val="10"/>
      <name val="Arial"/>
      <family val="0"/>
    </font>
    <font>
      <sz val="10"/>
      <name val="Arial"/>
      <family val="0"/>
    </font>
    <font>
      <b val="true"/>
      <sz val="11"/>
      <color rgb="FF111111"/>
      <name val="Arial"/>
      <family val="0"/>
      <charset val="1"/>
    </font>
    <font>
      <sz val="11"/>
      <color rgb="FF111111"/>
      <name val="Arial"/>
      <family val="0"/>
      <charset val="1"/>
    </font>
    <font>
      <u val="single"/>
      <sz val="11"/>
      <color rgb="FF174FC4"/>
      <name val="Arial"/>
      <family val="0"/>
      <charset val="1"/>
    </font>
    <font>
      <sz val="10"/>
      <name val="Arial"/>
      <family val="2"/>
    </font>
    <font>
      <b val="true"/>
      <sz val="20"/>
      <color rgb="FFC20000"/>
      <name val="Arial"/>
      <family val="0"/>
      <charset val="1"/>
    </font>
    <font>
      <b val="true"/>
      <sz val="20"/>
      <color rgb="FF111111"/>
      <name val="Arial"/>
      <family val="0"/>
      <charset val="1"/>
    </font>
    <font>
      <b val="true"/>
      <sz val="11"/>
      <name val="Arial"/>
      <family val="0"/>
      <charset val="1"/>
    </font>
  </fonts>
  <fills count="4">
    <fill>
      <patternFill patternType="none"/>
    </fill>
    <fill>
      <patternFill patternType="gray125"/>
    </fill>
    <fill>
      <patternFill patternType="solid">
        <fgColor rgb="FFF2F2F2"/>
        <bgColor rgb="FFEEF4FF"/>
      </patternFill>
    </fill>
    <fill>
      <patternFill patternType="solid">
        <fgColor rgb="FFEEF4FF"/>
        <bgColor rgb="FFF2F2F2"/>
      </patternFill>
    </fill>
  </fills>
  <borders count="2">
    <border diagonalUp="false" diagonalDown="false">
      <left/>
      <right/>
      <top/>
      <bottom/>
      <diagonal/>
    </border>
    <border diagonalUp="false" diagonalDown="false">
      <left style="thin">
        <color rgb="FFD7D7D7"/>
      </left>
      <right style="thin">
        <color rgb="FFD7D7D7"/>
      </right>
      <top style="thin">
        <color rgb="FFD7D7D7"/>
      </top>
      <bottom style="thin">
        <color rgb="FFD7D7D7"/>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1" xfId="0" applyFont="true" applyBorder="true" applyAlignment="true" applyProtection="false">
      <alignment horizontal="left" vertical="center" textRotation="0" wrapText="true" indent="1" shrinkToFit="false"/>
      <protection locked="true" hidden="false"/>
    </xf>
    <xf numFmtId="164" fontId="4" fillId="0" borderId="0" xfId="0" applyFont="true" applyBorder="false" applyAlignment="true" applyProtection="false">
      <alignment horizontal="left" vertical="top" textRotation="0" wrapText="true" indent="1" shrinkToFit="false"/>
      <protection locked="true" hidden="false"/>
    </xf>
    <xf numFmtId="164" fontId="5" fillId="0" borderId="0" xfId="0" applyFont="true" applyBorder="false" applyAlignment="true" applyProtection="false">
      <alignment horizontal="left" vertical="top" textRotation="0" wrapText="true" indent="1" shrinkToFit="false"/>
      <protection locked="true" hidden="false"/>
    </xf>
    <xf numFmtId="164" fontId="6" fillId="0" borderId="0" xfId="0" applyFont="true" applyBorder="false" applyAlignment="true" applyProtection="false">
      <alignment horizontal="left" vertical="top" textRotation="0" wrapText="true" indent="1" shrinkToFit="false"/>
      <protection locked="true" hidden="false"/>
    </xf>
    <xf numFmtId="164" fontId="5" fillId="0" borderId="0" xfId="0" applyFont="true" applyBorder="false" applyAlignment="true" applyProtection="false">
      <alignment horizontal="right" vertical="top" textRotation="0" wrapText="true" indent="1" shrinkToFit="false"/>
      <protection locked="true" hidden="false"/>
    </xf>
    <xf numFmtId="164" fontId="5" fillId="2" borderId="0" xfId="0" applyFont="true" applyBorder="false" applyAlignment="true" applyProtection="false">
      <alignment horizontal="right" vertical="top" textRotation="0" wrapText="true" indent="1" shrinkToFit="false"/>
      <protection locked="true" hidden="false"/>
    </xf>
    <xf numFmtId="165" fontId="5" fillId="2" borderId="0" xfId="0" applyFont="true" applyBorder="false" applyAlignment="true" applyProtection="false">
      <alignment horizontal="right" vertical="top" textRotation="0" wrapText="true" indent="1" shrinkToFit="false"/>
      <protection locked="true" hidden="false"/>
    </xf>
    <xf numFmtId="164" fontId="5" fillId="3" borderId="0" xfId="0" applyFont="true" applyBorder="false" applyAlignment="true" applyProtection="false">
      <alignment horizontal="left" vertical="top" textRotation="0" wrapText="true" indent="1" shrinkToFit="false"/>
      <protection locked="true" hidden="false"/>
    </xf>
    <xf numFmtId="166" fontId="5" fillId="3" borderId="0" xfId="0" applyFont="true" applyBorder="false" applyAlignment="true" applyProtection="false">
      <alignment horizontal="right" vertical="top" textRotation="0" wrapText="true" indent="1" shrinkToFit="false"/>
      <protection locked="true" hidden="false"/>
    </xf>
    <xf numFmtId="167" fontId="5" fillId="0" borderId="0" xfId="0" applyFont="true" applyBorder="false" applyAlignment="true" applyProtection="false">
      <alignment horizontal="right" vertical="top" textRotation="0" wrapText="true" indent="1" shrinkToFit="false"/>
      <protection locked="true" hidden="false"/>
    </xf>
    <xf numFmtId="167" fontId="5" fillId="2" borderId="0" xfId="0" applyFont="true" applyBorder="false" applyAlignment="true" applyProtection="false">
      <alignment horizontal="right" vertical="top" textRotation="0" wrapText="true" indent="1" shrinkToFit="false"/>
      <protection locked="true" hidden="false"/>
    </xf>
    <xf numFmtId="168" fontId="5" fillId="2" borderId="0" xfId="0" applyFont="true" applyBorder="false" applyAlignment="true" applyProtection="false">
      <alignment horizontal="right" vertical="top" textRotation="0" wrapText="true" indent="1" shrinkToFit="false"/>
      <protection locked="true" hidden="false"/>
    </xf>
    <xf numFmtId="164" fontId="5" fillId="0" borderId="0" xfId="0" applyFont="true" applyBorder="false" applyAlignment="true" applyProtection="false">
      <alignment horizontal="right" vertical="top" textRotation="0" wrapText="true" indent="1" shrinkToFit="false"/>
      <protection locked="true" hidden="false"/>
    </xf>
    <xf numFmtId="167" fontId="5" fillId="0" borderId="0" xfId="0" applyFont="true" applyBorder="false" applyAlignment="true" applyProtection="false">
      <alignment horizontal="left" vertical="top" textRotation="0" wrapText="true" indent="1" shrinkToFit="false"/>
      <protection locked="true" hidden="false"/>
    </xf>
    <xf numFmtId="166" fontId="5" fillId="0" borderId="0" xfId="0" applyFont="true" applyBorder="false" applyAlignment="true" applyProtection="false">
      <alignment horizontal="right" vertical="top" textRotation="0" wrapText="true" indent="1" shrinkToFit="false"/>
      <protection locked="true" hidden="false"/>
    </xf>
    <xf numFmtId="165" fontId="5" fillId="3" borderId="0" xfId="0" applyFont="true" applyBorder="false" applyAlignment="true" applyProtection="false">
      <alignment horizontal="right" vertical="top" textRotation="0" wrapText="true" indent="1" shrinkToFit="false"/>
      <protection locked="true" hidden="false"/>
    </xf>
    <xf numFmtId="164" fontId="8" fillId="2" borderId="0" xfId="0" applyFont="true" applyBorder="false" applyAlignment="true" applyProtection="false">
      <alignment horizontal="right" vertical="top" textRotation="0" wrapText="true" indent="1" shrinkToFit="false"/>
      <protection locked="true" hidden="false"/>
    </xf>
    <xf numFmtId="164" fontId="9" fillId="2" borderId="0" xfId="0" applyFont="true" applyBorder="false" applyAlignment="true" applyProtection="false">
      <alignment horizontal="right" vertical="top" textRotation="0" wrapText="true" indent="1" shrinkToFit="false"/>
      <protection locked="true" hidden="false"/>
    </xf>
    <xf numFmtId="169" fontId="8" fillId="2" borderId="0" xfId="0" applyFont="true" applyBorder="false" applyAlignment="true" applyProtection="false">
      <alignment horizontal="right" vertical="top" textRotation="0" wrapText="true" indent="1" shrinkToFit="false"/>
      <protection locked="true" hidden="false"/>
    </xf>
    <xf numFmtId="167" fontId="9" fillId="2" borderId="0" xfId="0" applyFont="true" applyBorder="false" applyAlignment="true" applyProtection="false">
      <alignment horizontal="right" vertical="top" textRotation="0" wrapText="true" indent="1" shrinkToFit="false"/>
      <protection locked="true" hidden="false"/>
    </xf>
    <xf numFmtId="164" fontId="10" fillId="2" borderId="0" xfId="0" applyFont="true" applyBorder="false" applyAlignment="true" applyProtection="false">
      <alignment horizontal="left" vertical="top" textRotation="0" wrapText="true" indent="1" shrinkToFit="false"/>
      <protection locked="true" hidden="false"/>
    </xf>
    <xf numFmtId="164" fontId="5" fillId="2" borderId="0" xfId="0" applyFont="true" applyBorder="false" applyAlignment="true" applyProtection="false">
      <alignment horizontal="left" vertical="top" textRotation="0" wrapText="true" indent="1" shrinkToFit="false"/>
      <protection locked="true" hidden="false"/>
    </xf>
    <xf numFmtId="166" fontId="5" fillId="3" borderId="0" xfId="0" applyFont="true" applyBorder="false" applyAlignment="true" applyProtection="false">
      <alignment horizontal="left" vertical="top" textRotation="0" wrapText="true" indent="1"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1">
    <dxf>
      <fill>
        <patternFill patternType="solid">
          <fgColor rgb="FFF2F2F2"/>
          <bgColor rgb="FF000000"/>
        </patternFill>
      </fill>
    </dxf>
    <dxf>
      <fill>
        <patternFill patternType="solid">
          <bgColor rgb="FF000000"/>
        </patternFill>
      </fill>
    </dxf>
    <dxf>
      <fill>
        <patternFill patternType="solid">
          <fgColor rgb="FF111111"/>
          <bgColor rgb="FF000000"/>
        </patternFill>
      </fill>
    </dxf>
    <dxf>
      <fill>
        <patternFill patternType="solid">
          <fgColor rgb="FF174FC4"/>
          <bgColor rgb="FF000000"/>
        </patternFill>
      </fill>
    </dxf>
    <dxf>
      <fill>
        <patternFill patternType="solid">
          <fgColor rgb="FF6DA738"/>
          <bgColor rgb="FF000000"/>
        </patternFill>
      </fill>
    </dxf>
    <dxf>
      <fill>
        <patternFill patternType="solid">
          <fgColor rgb="FFC20000"/>
          <bgColor rgb="FF000000"/>
        </patternFill>
      </fill>
    </dxf>
    <dxf>
      <fill>
        <patternFill patternType="solid">
          <fgColor rgb="FF000000"/>
          <bgColor rgb="FF000000"/>
        </patternFill>
      </fill>
    </dxf>
    <dxf>
      <fill>
        <patternFill patternType="solid">
          <fgColor rgb="FFFFFFFF"/>
          <bgColor rgb="FF000000"/>
        </patternFill>
      </fill>
    </dxf>
    <dxf>
      <fill>
        <patternFill patternType="solid">
          <fgColor rgb="FFEEF4FF"/>
          <bgColor rgb="FF000000"/>
        </patternFill>
      </fill>
    </dxf>
    <dxf>
      <font>
        <name val="Arial"/>
        <charset val="1"/>
        <family val="0"/>
        <color rgb="FFFFFFFF"/>
        <sz val="11"/>
      </font>
      <fill>
        <patternFill>
          <bgColor rgb="FFC20000"/>
        </patternFill>
      </fill>
    </dxf>
    <dxf>
      <font>
        <name val="Arial"/>
        <charset val="1"/>
        <family val="0"/>
        <color rgb="FF000000"/>
        <sz val="11"/>
      </font>
      <fill>
        <patternFill>
          <bgColor rgb="FF6DA738"/>
        </patternFill>
      </fill>
    </dxf>
  </dxfs>
  <colors>
    <indexedColors>
      <rgbColor rgb="FF000000"/>
      <rgbColor rgb="FFFFFFFF"/>
      <rgbColor rgb="FFC20000"/>
      <rgbColor rgb="FF00FF00"/>
      <rgbColor rgb="FF0000FF"/>
      <rgbColor rgb="FFFFFF00"/>
      <rgbColor rgb="FFFF00FF"/>
      <rgbColor rgb="FF00FFFF"/>
      <rgbColor rgb="FF800000"/>
      <rgbColor rgb="FF008000"/>
      <rgbColor rgb="FF000080"/>
      <rgbColor rgb="FF6DA738"/>
      <rgbColor rgb="FF800080"/>
      <rgbColor rgb="FF008080"/>
      <rgbColor rgb="FFC0C0C0"/>
      <rgbColor rgb="FF808080"/>
      <rgbColor rgb="FF9999FF"/>
      <rgbColor rgb="FF993366"/>
      <rgbColor rgb="FFF2F2F2"/>
      <rgbColor rgb="FFEEF4FF"/>
      <rgbColor rgb="FF660066"/>
      <rgbColor rgb="FFFF8080"/>
      <rgbColor rgb="FF174FC4"/>
      <rgbColor rgb="FFD7D7D7"/>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A8A8A8"/>
      <rgbColor rgb="FF003366"/>
      <rgbColor rgb="FF339966"/>
      <rgbColor rgb="FF111111"/>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file>

<file path=xl/drawings/drawing4.xml><?xml version="1.0" encoding="utf-8"?>
<xdr:wsDr xmlns:xdr="http://schemas.openxmlformats.org/drawingml/2006/spreadsheetDrawing" xmlns:a="http://schemas.openxmlformats.org/drawingml/2006/main" xmlns:r="http://schemas.openxmlformats.org/officeDocument/2006/relationships"/>
</file>

<file path=xl/drawings/drawing5.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pitchFamily="0" charset="1"/>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hyperlink" Target="https://www.stiiizy.com/products/stiiizy-40s-blunt" TargetMode="External"/><Relationship Id="rId3" Type="http://schemas.openxmlformats.org/officeDocument/2006/relationships/hyperlink" Target="https://shop.stiiizy.com/product/strawnana-27?" TargetMode="External"/><Relationship Id="rId4" Type="http://schemas.openxmlformats.org/officeDocument/2006/relationships/hyperlink" Target="https://www.stiiizy.com/products/stiiizy-40s-blunt" TargetMode="External"/><Relationship Id="rId5" Type="http://schemas.openxmlformats.org/officeDocument/2006/relationships/hyperlink" Target="https://shop.stiiizy.com/product/biscotti-17" TargetMode="External"/><Relationship Id="rId6" Type="http://schemas.openxmlformats.org/officeDocument/2006/relationships/hyperlink" Target="https://www.stiiizy.com/products/stiiizy-40s-blunt" TargetMode="External"/><Relationship Id="rId7" Type="http://schemas.openxmlformats.org/officeDocument/2006/relationships/hyperlink" Target="https://shop.stiiizy.com/product/purple-punch-12" TargetMode="External"/><Relationship Id="rId8" Type="http://schemas.openxmlformats.org/officeDocument/2006/relationships/hyperlink" Target="https://www.stiiizy.com/products/stiiizy-40s-blunt" TargetMode="External"/><Relationship Id="rId9" Type="http://schemas.openxmlformats.org/officeDocument/2006/relationships/hyperlink" Target="https://shop.stiiizy.com/product/blue-dream-19" TargetMode="External"/><Relationship Id="rId10" Type="http://schemas.openxmlformats.org/officeDocument/2006/relationships/hyperlink" Target="https://www.stiiizy.com/products/stiiizy-40s-blunt" TargetMode="External"/><Relationship Id="rId11" Type="http://schemas.openxmlformats.org/officeDocument/2006/relationships/hyperlink" Target="https://shop.stiiizy.com/product/pineapple-express-22" TargetMode="External"/><Relationship Id="rId12" Type="http://schemas.openxmlformats.org/officeDocument/2006/relationships/hyperlink" Target="https://www.stiiizy.com/products/stiiizy-40s-blunt" TargetMode="External"/><Relationship Id="rId13" Type="http://schemas.openxmlformats.org/officeDocument/2006/relationships/hyperlink" Target="https://shop.stiiizy.com/product/gelato-8" TargetMode="External"/><Relationship Id="rId14" Type="http://schemas.openxmlformats.org/officeDocument/2006/relationships/hyperlink" Target="https://www.stiiizy.com/products/stiiizy-40s-blunt" TargetMode="External"/><Relationship Id="rId15" Type="http://schemas.openxmlformats.org/officeDocument/2006/relationships/hyperlink" Target="https://shop.stiiizy.com/product/cereal-milk-17657" TargetMode="External"/><Relationship Id="rId16" Type="http://schemas.openxmlformats.org/officeDocument/2006/relationships/hyperlink" Target="https://www.stiiizy.com/products/stiiizy-40s-infused-flower" TargetMode="External"/><Relationship Id="rId17" Type="http://schemas.openxmlformats.org/officeDocument/2006/relationships/hyperlink" Target="https://shop.stiiizy.com/product/stiiizy-40-s-infused-flower-cereal-milk-7g" TargetMode="External"/><Relationship Id="rId18" Type="http://schemas.openxmlformats.org/officeDocument/2006/relationships/hyperlink" Target="https://www.stiiizy.com/products/stiiizy-40s-infused-flower" TargetMode="External"/><Relationship Id="rId19" Type="http://schemas.openxmlformats.org/officeDocument/2006/relationships/hyperlink" Target="https://shop.stiiizy.com/product/stiiizy-40-s-infused-flower-strawberry-cough-7g" TargetMode="External"/><Relationship Id="rId20" Type="http://schemas.openxmlformats.org/officeDocument/2006/relationships/hyperlink" Target="https://www.stiiizy.com/products/stiiizy-40s-infused-flower" TargetMode="External"/><Relationship Id="rId21" Type="http://schemas.openxmlformats.org/officeDocument/2006/relationships/hyperlink" Target="https://shop.stiiizy.com/product/stiiizy-40-s-infused-flower-biscotti-7g" TargetMode="External"/><Relationship Id="rId22" Type="http://schemas.openxmlformats.org/officeDocument/2006/relationships/hyperlink" Target="https://www.stiiizy.com/products/stiiizy-40s-infused-flower" TargetMode="External"/><Relationship Id="rId23" Type="http://schemas.openxmlformats.org/officeDocument/2006/relationships/hyperlink" Target="https://shop.stiiizy.com/product/stiiizy-40-s-infused-flower-pineapple-express-7g" TargetMode="External"/><Relationship Id="rId24" Type="http://schemas.openxmlformats.org/officeDocument/2006/relationships/hyperlink" Target="https://www.stiiizy.com/products/stiiizy-40s-infused-flower" TargetMode="External"/><Relationship Id="rId25" Type="http://schemas.openxmlformats.org/officeDocument/2006/relationships/hyperlink" Target="https://shop.stiiizy.com/product/stiiizy-40-s-infused-flower-strawnana-7g" TargetMode="External"/><Relationship Id="rId26" Type="http://schemas.openxmlformats.org/officeDocument/2006/relationships/hyperlink" Target="https://www.stiiizy.com/products/stiiizy-40s-infused-flower" TargetMode="External"/><Relationship Id="rId27" Type="http://schemas.openxmlformats.org/officeDocument/2006/relationships/hyperlink" Target="https://shop.stiiizy.com/product/stiiizy-40-s-infused-flower-magic-melon-7g" TargetMode="External"/><Relationship Id="rId28" Type="http://schemas.openxmlformats.org/officeDocument/2006/relationships/hyperlink" Target="https://www.stiiizy.com/products/stiiizy-40s-infused-flower" TargetMode="External"/><Relationship Id="rId29" Type="http://schemas.openxmlformats.org/officeDocument/2006/relationships/hyperlink" Target="https://shop.stiiizy.com/product/stiiizy-40-s-infused-flower-super-lemon-haze-7g" TargetMode="External"/><Relationship Id="rId30" Type="http://schemas.openxmlformats.org/officeDocument/2006/relationships/hyperlink" Target="https://www.stiiizy.com/products/stiiizy-40s-infused-flower" TargetMode="External"/><Relationship Id="rId31" Type="http://schemas.openxmlformats.org/officeDocument/2006/relationships/hyperlink" Target="https://shop.stiiizy.com/product/stiiizy-40-s-infused-flower-strawberry-mango-7g" TargetMode="External"/><Relationship Id="rId32" Type="http://schemas.openxmlformats.org/officeDocument/2006/relationships/hyperlink" Target="https://www.stiiizy.com/products/stiiizy-40s-infused-flower" TargetMode="External"/><Relationship Id="rId33" Type="http://schemas.openxmlformats.org/officeDocument/2006/relationships/hyperlink" Target="https://shop.stiiizy.com/product/stiiizy-40-s-infused-flower-purple-punch-7g" TargetMode="External"/><Relationship Id="rId34" Type="http://schemas.openxmlformats.org/officeDocument/2006/relationships/hyperlink" Target="https://www.stiiizy.com/products/stiiizy-40s-infused-pre-rolls" TargetMode="External"/><Relationship Id="rId35" Type="http://schemas.openxmlformats.org/officeDocument/2006/relationships/hyperlink" Target="https://shop.stiiizy.com/product/stiiizy-40-s-infused-preroll-skywalker-og-1g" TargetMode="External"/><Relationship Id="rId36" Type="http://schemas.openxmlformats.org/officeDocument/2006/relationships/hyperlink" Target="https://www.stiiizy.com/products/stiiizy-40s-infused-pre-rolls" TargetMode="External"/><Relationship Id="rId37" Type="http://schemas.openxmlformats.org/officeDocument/2006/relationships/hyperlink" Target="https://shop.stiiizy.com/product/stiiizy-40-s-infused-preroll-pink-acai-1g" TargetMode="External"/><Relationship Id="rId38" Type="http://schemas.openxmlformats.org/officeDocument/2006/relationships/hyperlink" Target="https://www.stiiizy.com/products/stiiizy-40s-infused-pre-rolls" TargetMode="External"/><Relationship Id="rId39" Type="http://schemas.openxmlformats.org/officeDocument/2006/relationships/hyperlink" Target="https://shop.stiiizy.com/product/stiiizy-40-s-infused-preroll-magic-melon-1g" TargetMode="External"/><Relationship Id="rId40" Type="http://schemas.openxmlformats.org/officeDocument/2006/relationships/hyperlink" Target="https://www.stiiizy.com/products/stiiizy-40s-infused-pre-rolls" TargetMode="External"/><Relationship Id="rId41" Type="http://schemas.openxmlformats.org/officeDocument/2006/relationships/hyperlink" Target="https://shop.stiiizy.com/product/stiiizy-40-s-infused-preroll-strawnana-1g" TargetMode="External"/><Relationship Id="rId42" Type="http://schemas.openxmlformats.org/officeDocument/2006/relationships/hyperlink" Target="https://www.stiiizy.com/products/stiiizy-40s-infused-pre-rolls" TargetMode="External"/><Relationship Id="rId43" Type="http://schemas.openxmlformats.org/officeDocument/2006/relationships/hyperlink" Target="https://shop.stiiizy.com/product/stiiizy-40-s-infused-preroll-strawberry-cough-1g" TargetMode="External"/><Relationship Id="rId44" Type="http://schemas.openxmlformats.org/officeDocument/2006/relationships/hyperlink" Target="https://www.stiiizy.com/products/stiiizy-40s-infused-pre-rolls" TargetMode="External"/><Relationship Id="rId45" Type="http://schemas.openxmlformats.org/officeDocument/2006/relationships/hyperlink" Target="https://shop.stiiizy.com/product/stiiizy-40-s-infused-preroll-king-louis-xiii-1g" TargetMode="External"/><Relationship Id="rId46" Type="http://schemas.openxmlformats.org/officeDocument/2006/relationships/hyperlink" Target="https://www.stiiizy.com/products/stiiizy-40s-infused-pre-rolls" TargetMode="External"/><Relationship Id="rId47" Type="http://schemas.openxmlformats.org/officeDocument/2006/relationships/hyperlink" Target="https://shop.stiiizy.com/product/stiiizy-40-s-infused-preroll-multipack-purple-punch-2-5g" TargetMode="External"/><Relationship Id="rId48" Type="http://schemas.openxmlformats.org/officeDocument/2006/relationships/hyperlink" Target="https://www.stiiizy.com/products/stiiizy-40s-infused-pre-rolls" TargetMode="External"/><Relationship Id="rId49" Type="http://schemas.openxmlformats.org/officeDocument/2006/relationships/hyperlink" Target="https://shop.stiiizy.com/product/stiiizy-40-s-infused-preroll-multipack-strawberry-mango-2-5g" TargetMode="External"/><Relationship Id="rId50" Type="http://schemas.openxmlformats.org/officeDocument/2006/relationships/hyperlink" Target="https://www.stiiizy.com/products/stiiizy-40s-infused-pre-rolls" TargetMode="External"/><Relationship Id="rId51" Type="http://schemas.openxmlformats.org/officeDocument/2006/relationships/hyperlink" Target="https://shop.stiiizy.com/product/stiiizy-40-s-infused-preroll-multipack-pineapple-express-2-5g" TargetMode="External"/><Relationship Id="rId52" Type="http://schemas.openxmlformats.org/officeDocument/2006/relationships/hyperlink" Target="https://www.stiiizy.com/products/stiiizy-40s-infused-pre-rolls" TargetMode="External"/><Relationship Id="rId53" Type="http://schemas.openxmlformats.org/officeDocument/2006/relationships/hyperlink" Target="https://shop.stiiizy.com/product/stiiizy-40-s-infused-preroll-cereal-milk-1g" TargetMode="External"/><Relationship Id="rId54" Type="http://schemas.openxmlformats.org/officeDocument/2006/relationships/hyperlink" Target="https://www.stiiizy.com/products/stiiizy-40s-infused-pre-rolls" TargetMode="External"/><Relationship Id="rId55" Type="http://schemas.openxmlformats.org/officeDocument/2006/relationships/hyperlink" Target="https://shop.stiiizy.com/product/stiiizy-40-s-infused-preroll-multipack-king-louis-xiii-2-5g" TargetMode="External"/><Relationship Id="rId56" Type="http://schemas.openxmlformats.org/officeDocument/2006/relationships/hyperlink" Target="https://www.stiiizy.com/products/stiiizy-40s-infused-pre-rolls" TargetMode="External"/><Relationship Id="rId57" Type="http://schemas.openxmlformats.org/officeDocument/2006/relationships/hyperlink" Target="https://shop.stiiizy.com/product/stiiizy-40-s-infused-preroll-multipack-magic-melon-2-5g" TargetMode="External"/><Relationship Id="rId58" Type="http://schemas.openxmlformats.org/officeDocument/2006/relationships/hyperlink" Target="https://www.stiiizy.com/products/stiiizy-40s-infused-pre-rolls" TargetMode="External"/><Relationship Id="rId59" Type="http://schemas.openxmlformats.org/officeDocument/2006/relationships/hyperlink" Target="https://shop.stiiizy.com/product/stiiizy-40-s-infused-preroll-watermelon-z-1g" TargetMode="External"/><Relationship Id="rId60" Type="http://schemas.openxmlformats.org/officeDocument/2006/relationships/hyperlink" Target="https://www.stiiizy.com/products/stiiizy-black-label-cannabis-flower" TargetMode="External"/><Relationship Id="rId61" Type="http://schemas.openxmlformats.org/officeDocument/2006/relationships/hyperlink" Target="https://stiiizy.dispensary.shop/dtla/rec/flower/pdp/stiiizy-black-label-purple-kryptonite-28g/v/dbc24ce9-44e3-4edd-80e2-74d5d7ed6cf1?page=1&amp;brand=STIIIZY&amp;weight_volume_with_uom=28+Grams" TargetMode="External"/><Relationship Id="rId62" Type="http://schemas.openxmlformats.org/officeDocument/2006/relationships/hyperlink" Target="https://www.stiiizy.com/products/stiiizy-black-label-cannabis-flower" TargetMode="External"/><Relationship Id="rId63" Type="http://schemas.openxmlformats.org/officeDocument/2006/relationships/hyperlink" Target="https://stiiizy.dispensary.shop/dtla/rec/flower/pdp/stiiizy-black-label-durban-lime-smalls-7g/v/a77626d4-3b39-4858-85d5-470a2e6ab5d3?page=2&amp;brand=STIIIZY" TargetMode="External"/><Relationship Id="rId64" Type="http://schemas.openxmlformats.org/officeDocument/2006/relationships/hyperlink" Target="https://www.stiiizy.com/products/stiiizy-black-label-cannabis-flower" TargetMode="External"/><Relationship Id="rId65" Type="http://schemas.openxmlformats.org/officeDocument/2006/relationships/hyperlink" Target="https://stiiizy.dispensary.shop/dtla/rec/flower/pdp/stiiizy-black-label-lemon-cherry-gelato-3.5g/v/52028ca4-ce97-49c2-8db5-ba5d0330ee0d?page=2&amp;brand=STIIIZY" TargetMode="External"/><Relationship Id="rId66" Type="http://schemas.openxmlformats.org/officeDocument/2006/relationships/hyperlink" Target="https://www.stiiizy.com/products/stiiizy-black-label-cannabis-flower" TargetMode="External"/><Relationship Id="rId67" Type="http://schemas.openxmlformats.org/officeDocument/2006/relationships/hyperlink" Target="https://stiiizy.dispensary.shop/dtla/rec/flower/pdp/stiiizy-black-label-lemon-thai-14g/v/9cdb026a-6bec-48e5-a38c-4c50344982df?page=1&amp;brand=STIIIZY&amp;weight_volume_with_uom=14+Grams" TargetMode="External"/><Relationship Id="rId68" Type="http://schemas.openxmlformats.org/officeDocument/2006/relationships/hyperlink" Target="https://www.stiiizy.com/products/stiiizy-black-label-cannabis-flower" TargetMode="External"/><Relationship Id="rId69" Type="http://schemas.openxmlformats.org/officeDocument/2006/relationships/hyperlink" Target="https://stiiizy.dispensary.shop/dtla/rec/flower/pdp/stiiizy-black-label-la-octane-3.5g/v/780b24d1-eca2-4ede-b579-58b928c62da5?page=2&amp;brand=STIIIZY" TargetMode="External"/><Relationship Id="rId70" Type="http://schemas.openxmlformats.org/officeDocument/2006/relationships/hyperlink" Target="https://www.stiiizy.com/products/stiiizy-black-label-cannabis-flower" TargetMode="External"/><Relationship Id="rId71" Type="http://schemas.openxmlformats.org/officeDocument/2006/relationships/hyperlink" Target="https://stiiizy.dispensary.shop/dtla/rec/flower/pdp/stiiizy-black-label-pineapple-chunks-3.5g/v/4a0f2e6b-7fd2-4e6e-add8-045d191f0ca3?page=2&amp;brand=STIIIZY" TargetMode="External"/><Relationship Id="rId72" Type="http://schemas.openxmlformats.org/officeDocument/2006/relationships/hyperlink" Target="https://www.stiiizy.com/products/stiiizy-exotics-label" TargetMode="External"/><Relationship Id="rId73" Type="http://schemas.openxmlformats.org/officeDocument/2006/relationships/hyperlink" Target="https://www.stiiizy.com/products/exotics-exclusive-flower" TargetMode="External"/><Relationship Id="rId74" Type="http://schemas.openxmlformats.org/officeDocument/2006/relationships/hyperlink" Target="https://www.stiiizy.com/products/stiiizy-exotics-pre-rolls" TargetMode="External"/><Relationship Id="rId75" Type="http://schemas.openxmlformats.org/officeDocument/2006/relationships/hyperlink" Target="https://www.stiiizy.com/products/exotics-exclusive-flower" TargetMode="External"/><Relationship Id="rId76" Type="http://schemas.openxmlformats.org/officeDocument/2006/relationships/hyperlink" Target="https://www.stiiizy.com/products/stiiizy-white-label-cannabis-flower" TargetMode="External"/><Relationship Id="rId77" Type="http://schemas.openxmlformats.org/officeDocument/2006/relationships/hyperlink" Target="https://stiiizy.dispensary.shop/dtla/rec/flower/pdp/stiiizy-white-label-biscotti-7g/v/ef725258-9ba7-4da1-9b2d-d15f93dc2206?page=2&amp;brand=STIIIZY&amp;weight_volume_with_uom=7+Grams" TargetMode="External"/><Relationship Id="rId78" Type="http://schemas.openxmlformats.org/officeDocument/2006/relationships/hyperlink" Target="https://www.stiiizy.com/products/stiiizy-white-label-cannabis-flower" TargetMode="External"/><Relationship Id="rId79" Type="http://schemas.openxmlformats.org/officeDocument/2006/relationships/hyperlink" Target="https://stiiizy.dispensary.shop/dtla/rec/flower/pdp/stiiizy-white-label-grapefruit-gas-14g/v/9c48ac9f-ec6c-4abb-bf5c-3049348fc4a8?page=1&amp;brand=STIIIZY&amp;weight_volume_with_uom=14+Grams" TargetMode="External"/><Relationship Id="rId80" Type="http://schemas.openxmlformats.org/officeDocument/2006/relationships/hyperlink" Target="https://www.stiiizy.com/products/stiiizy-white-label-cannabis-flower" TargetMode="External"/><Relationship Id="rId81" Type="http://schemas.openxmlformats.org/officeDocument/2006/relationships/hyperlink" Target="https://stiiizy.dispensary.shop/dtla/rec/flower/pdp/stiiizy-white-label-rtz-x-jealousy-14g/v/6464144e-8ef9-4470-8193-d9ef1504b7e1?page=1&amp;brand=STIIIZY&amp;weight_volume_with_uom=14+Grams" TargetMode="External"/><Relationship Id="rId82" Type="http://schemas.openxmlformats.org/officeDocument/2006/relationships/hyperlink" Target="https://www.stiiizy.com/products/stiiizy-white-label-cannabis-flower" TargetMode="External"/><Relationship Id="rId83" Type="http://schemas.openxmlformats.org/officeDocument/2006/relationships/hyperlink" Target="https://stiiizy.dispensary.shop/dtla/rec/flower/pdp/stiiizy-white-label-blue-dream-3.5g/v/90155f44-e31e-4fcd-afcb-6048667cce65?page=1&amp;brand=STIIIZY&amp;weight_volume_with_uom=28+Grams&amp;weight_volume_with_uom=3.5+Grams" TargetMode="External"/><Relationship Id="rId84" Type="http://schemas.openxmlformats.org/officeDocument/2006/relationships/hyperlink" Target="https://www.stiiizy.com/products/stiiizy-white-label-cannabis-flower" TargetMode="External"/><Relationship Id="rId85" Type="http://schemas.openxmlformats.org/officeDocument/2006/relationships/hyperlink" Target="https://stiiizy.dispensary.shop/dtla/rec/flower/pdp/stiiizy-white-label-jack-herer-3.5g/v/c85657fc-de24-4013-bf95-ef7109083b72?page=1&amp;brand=STIIIZY&amp;weight_volume_with_uom=28+Grams&amp;weight_volume_with_uom=3.5+Grams" TargetMode="External"/><Relationship Id="rId86" Type="http://schemas.openxmlformats.org/officeDocument/2006/relationships/hyperlink" Target="https://www.stiiizy.com/pages/stiiizy-weed-pen-batteries" TargetMode="External"/><Relationship Id="rId87" Type="http://schemas.openxmlformats.org/officeDocument/2006/relationships/hyperlink" Target="https://www.stiiizy.com/products/stiiizy-pro" TargetMode="External"/><Relationship Id="rId88" Type="http://schemas.openxmlformats.org/officeDocument/2006/relationships/hyperlink" Target="https://www.stiiizy.com/pages/stiiizy-weed-pen-batteries" TargetMode="External"/><Relationship Id="rId89" Type="http://schemas.openxmlformats.org/officeDocument/2006/relationships/hyperlink" Target="https://www.stiiizy.com/products/official-biiig-stiiizy-weed-vape-pen-battery" TargetMode="External"/><Relationship Id="rId90" Type="http://schemas.openxmlformats.org/officeDocument/2006/relationships/hyperlink" Target="https://www.stiiizy.com/pages/stiiizy-weed-pen-batteries" TargetMode="External"/><Relationship Id="rId91" Type="http://schemas.openxmlformats.org/officeDocument/2006/relationships/hyperlink" Target="https://www.stiiizy.com/products/stiiizy-pro-xl" TargetMode="External"/><Relationship Id="rId92" Type="http://schemas.openxmlformats.org/officeDocument/2006/relationships/hyperlink" Target="https://www.stiiizy.com/pages/stiiizy-weed-pen-batteries" TargetMode="External"/><Relationship Id="rId93" Type="http://schemas.openxmlformats.org/officeDocument/2006/relationships/hyperlink" Target="https://www.stiiizy.com/products/original-stiiizy-weed-vape-pen-battery" TargetMode="External"/><Relationship Id="rId94" Type="http://schemas.openxmlformats.org/officeDocument/2006/relationships/hyperlink" Target="https://www.stiiizy.com/pages/stiiizy-weed-pen-batteries" TargetMode="External"/><Relationship Id="rId95" Type="http://schemas.openxmlformats.org/officeDocument/2006/relationships/hyperlink" Target="https://www.stiiizy.com/products/stiiizy-bar" TargetMode="External"/><Relationship Id="rId96" Type="http://schemas.openxmlformats.org/officeDocument/2006/relationships/hyperlink" Target="https://www.stiiizy.com/pages/extracts" TargetMode="External"/><Relationship Id="rId97" Type="http://schemas.openxmlformats.org/officeDocument/2006/relationships/hyperlink" Target="https://www.stiiizy.com/products/stiiizy-badder" TargetMode="External"/><Relationship Id="rId98" Type="http://schemas.openxmlformats.org/officeDocument/2006/relationships/hyperlink" Target="https://www.stiiizy.com/pages/extracts" TargetMode="External"/><Relationship Id="rId99" Type="http://schemas.openxmlformats.org/officeDocument/2006/relationships/hyperlink" Target="https://www.stiiizy.com/products/live-rosin-jam" TargetMode="External"/><Relationship Id="rId100" Type="http://schemas.openxmlformats.org/officeDocument/2006/relationships/hyperlink" Target="https://www.stiiizy.com/pages/extracts" TargetMode="External"/><Relationship Id="rId101" Type="http://schemas.openxmlformats.org/officeDocument/2006/relationships/hyperlink" Target="https://www.stiiizy.com/products/crushed-diamond-extracts" TargetMode="External"/><Relationship Id="rId102" Type="http://schemas.openxmlformats.org/officeDocument/2006/relationships/hyperlink" Target="https://www.stiiizy.com/pages/extracts" TargetMode="External"/><Relationship Id="rId103" Type="http://schemas.openxmlformats.org/officeDocument/2006/relationships/hyperlink" Target="https://www.stiiizy.com/products/live-resin-diamonds" TargetMode="External"/><Relationship Id="rId104" Type="http://schemas.openxmlformats.org/officeDocument/2006/relationships/hyperlink" Target="https://www.stiiizy.com/pages/extracts" TargetMode="External"/><Relationship Id="rId105" Type="http://schemas.openxmlformats.org/officeDocument/2006/relationships/hyperlink" Target="https://www.stiiizy.com/products/stiiizy-shatter" TargetMode="External"/><Relationship Id="rId106" Type="http://schemas.openxmlformats.org/officeDocument/2006/relationships/hyperlink" Target="https://www.stiiizy.com/pages/extracts" TargetMode="External"/><Relationship Id="rId107" Type="http://schemas.openxmlformats.org/officeDocument/2006/relationships/hyperlink" Target="https://www.stiiizy.com/products/curated-live-resin" TargetMode="External"/><Relationship Id="rId108" Type="http://schemas.openxmlformats.org/officeDocument/2006/relationships/hyperlink" Target="https://www.stiiizy.com/pages/extracts" TargetMode="External"/><Relationship Id="rId109" Type="http://schemas.openxmlformats.org/officeDocument/2006/relationships/hyperlink" Target="https://www.stiiizy.com/products/live-rosin-badder" TargetMode="External"/><Relationship Id="rId110" Type="http://schemas.openxmlformats.org/officeDocument/2006/relationships/hyperlink" Target="https://www.stiiizy.com/pages/edibles" TargetMode="External"/><Relationship Id="rId111" Type="http://schemas.openxmlformats.org/officeDocument/2006/relationships/hyperlink" Target="https://www.stiiizy.com/products/stiiizy-lemonade-edibles" TargetMode="External"/><Relationship Id="rId112" Type="http://schemas.openxmlformats.org/officeDocument/2006/relationships/hyperlink" Target="https://www.stiiizy.com/pages/edibles" TargetMode="External"/><Relationship Id="rId113" Type="http://schemas.openxmlformats.org/officeDocument/2006/relationships/hyperlink" Target="https://www.stiiizy.com/products/stiiizy-tropical-edibles" TargetMode="External"/><Relationship Id="rId114" Type="http://schemas.openxmlformats.org/officeDocument/2006/relationships/hyperlink" Target="https://www.stiiizy.com/pages/edibles" TargetMode="External"/><Relationship Id="rId115" Type="http://schemas.openxmlformats.org/officeDocument/2006/relationships/hyperlink" Target="https://www.stiiizy.com/products/stiiizy-superstar-edibles" TargetMode="External"/><Relationship Id="rId116" Type="http://schemas.openxmlformats.org/officeDocument/2006/relationships/hyperlink" Target="https://www.stiiizy.com/pages/edibles" TargetMode="External"/><Relationship Id="rId117" Type="http://schemas.openxmlformats.org/officeDocument/2006/relationships/hyperlink" Target="https://www.stiiizy.com/products/stiiizy-original-edibles" TargetMode="External"/><Relationship Id="rId118" Type="http://schemas.openxmlformats.org/officeDocument/2006/relationships/hyperlink" Target="https://www.stiiizy.com/pages/edibles" TargetMode="External"/><Relationship Id="rId119" Type="http://schemas.openxmlformats.org/officeDocument/2006/relationships/hyperlink" Target="https://www.stiiizy.com/products/stiiizy-sour-edibles" TargetMode="External"/><Relationship Id="rId120" Type="http://schemas.openxmlformats.org/officeDocument/2006/relationships/hyperlink" Target="https://www.stiiizy.com/pages/edibles" TargetMode="External"/><Relationship Id="rId121" Type="http://schemas.openxmlformats.org/officeDocument/2006/relationships/hyperlink" Target="https://www.stiiizy.com/products/stiiizy-sleep-edibles" TargetMode="External"/><Relationship Id="rId122" Type="http://schemas.openxmlformats.org/officeDocument/2006/relationships/hyperlink" Target="https://www.stiiizy.com/pages/premium-cannabis-flower" TargetMode="External"/><Relationship Id="rId123" Type="http://schemas.openxmlformats.org/officeDocument/2006/relationships/hyperlink" Target="https://www.stiiizy.com/products/stiiizy-40s-infused-flower" TargetMode="External"/><Relationship Id="rId124" Type="http://schemas.openxmlformats.org/officeDocument/2006/relationships/hyperlink" Target="https://www.stiiizy.com/pages/premium-cannabis-flower" TargetMode="External"/><Relationship Id="rId125" Type="http://schemas.openxmlformats.org/officeDocument/2006/relationships/hyperlink" Target="https://www.stiiizy.com/products/stiiizy-exotics-label" TargetMode="External"/><Relationship Id="rId126" Type="http://schemas.openxmlformats.org/officeDocument/2006/relationships/hyperlink" Target="https://www.stiiizy.com/pages/premium-cannabis-flower" TargetMode="External"/><Relationship Id="rId127" Type="http://schemas.openxmlformats.org/officeDocument/2006/relationships/hyperlink" Target="https://www.stiiizy.com/products/stiiizy-exotics-pre-rolls" TargetMode="External"/><Relationship Id="rId128" Type="http://schemas.openxmlformats.org/officeDocument/2006/relationships/hyperlink" Target="https://www.stiiizy.com/pages/premium-cannabis-flower" TargetMode="External"/><Relationship Id="rId129" Type="http://schemas.openxmlformats.org/officeDocument/2006/relationships/hyperlink" Target="https://www.stiiizy.com/products/stiiizy-black-label-white-label-prerolls" TargetMode="External"/><Relationship Id="rId130" Type="http://schemas.openxmlformats.org/officeDocument/2006/relationships/hyperlink" Target="https://www.stiiizy.com/pages/premium-cannabis-flower" TargetMode="External"/><Relationship Id="rId131" Type="http://schemas.openxmlformats.org/officeDocument/2006/relationships/hyperlink" Target="https://www.stiiizy.com/products/stiiizy-black-label-white-label-multipack-prerolls" TargetMode="External"/><Relationship Id="rId132" Type="http://schemas.openxmlformats.org/officeDocument/2006/relationships/hyperlink" Target="https://www.stiiizy.com/pages/premium-cannabis-flower" TargetMode="External"/><Relationship Id="rId133" Type="http://schemas.openxmlformats.org/officeDocument/2006/relationships/hyperlink" Target="https://www.stiiizy.com/products/stiiizy-white-label-cannabis-flower" TargetMode="External"/><Relationship Id="rId134" Type="http://schemas.openxmlformats.org/officeDocument/2006/relationships/hyperlink" Target="https://www.stiiizy.com/pages/premium-cannabis-flower" TargetMode="External"/><Relationship Id="rId135" Type="http://schemas.openxmlformats.org/officeDocument/2006/relationships/hyperlink" Target="https://www.stiiizy.com/products/stiiizy-cannabis-pre-rolls" TargetMode="External"/><Relationship Id="rId136" Type="http://schemas.openxmlformats.org/officeDocument/2006/relationships/hyperlink" Target="https://www.stiiizy.com/pages/premium-cannabis-flower" TargetMode="External"/><Relationship Id="rId137" Type="http://schemas.openxmlformats.org/officeDocument/2006/relationships/hyperlink" Target="https://www.stiiizy.com/products/stiiizy-40s-blunt" TargetMode="External"/><Relationship Id="rId138" Type="http://schemas.openxmlformats.org/officeDocument/2006/relationships/hyperlink" Target="https://www.stiiizy.com/pages/premium-cannabis-flower" TargetMode="External"/><Relationship Id="rId139" Type="http://schemas.openxmlformats.org/officeDocument/2006/relationships/hyperlink" Target="https://www.stiiizy.com/products/stiiizy-exclusive-small-batch" TargetMode="External"/><Relationship Id="rId140" Type="http://schemas.openxmlformats.org/officeDocument/2006/relationships/hyperlink" Target="https://www.stiiizy.com/pages/premium-cannabis-flower" TargetMode="External"/><Relationship Id="rId141" Type="http://schemas.openxmlformats.org/officeDocument/2006/relationships/hyperlink" Target="https://www.stiiizy.com/products/stiiizy-40s-infused-pre-rolls" TargetMode="External"/><Relationship Id="rId142" Type="http://schemas.openxmlformats.org/officeDocument/2006/relationships/hyperlink" Target="https://www.stiiizy.com/pages/premium-cannabis-flower" TargetMode="External"/><Relationship Id="rId143" Type="http://schemas.openxmlformats.org/officeDocument/2006/relationships/hyperlink" Target="https://www.stiiizy.com/products/stiiizy-green-label-cannabis-flower" TargetMode="External"/><Relationship Id="rId144" Type="http://schemas.openxmlformats.org/officeDocument/2006/relationships/hyperlink" Target="https://www.stiiizy.com/pages/premium-cannabis-flower" TargetMode="External"/><Relationship Id="rId145" Type="http://schemas.openxmlformats.org/officeDocument/2006/relationships/hyperlink" Target="https://www.stiiizy.com/products/stiiizy-black-label-cannabis-flower" TargetMode="External"/><Relationship Id="rId146" Type="http://schemas.openxmlformats.org/officeDocument/2006/relationships/hyperlink" Target="https://www.stiiizy.com/pages/bar" TargetMode="External"/><Relationship Id="rId147" Type="http://schemas.openxmlformats.org/officeDocument/2006/relationships/hyperlink" Target="https://www.stiiizy.com/products/stiiizy-bar" TargetMode="External"/><Relationship Id="rId148" Type="http://schemas.openxmlformats.org/officeDocument/2006/relationships/hyperlink" Target="https://www.stiiizy.com/pages/multipack-pods" TargetMode="External"/><Relationship Id="rId149" Type="http://schemas.openxmlformats.org/officeDocument/2006/relationships/hyperlink" Target="https://www.stiiizy.com/products/stiiizy-bar" TargetMode="External"/><Relationship Id="rId150" Type="http://schemas.openxmlformats.org/officeDocument/2006/relationships/hyperlink" Target="https://www.stiiizy.com/pages/stiiizy-40s-series" TargetMode="External"/><Relationship Id="rId151" Type="http://schemas.openxmlformats.org/officeDocument/2006/relationships/hyperlink" Target="https://www.stiiizy.com/products/stiiizy-40s-infused-flower" TargetMode="External"/><Relationship Id="rId152" Type="http://schemas.openxmlformats.org/officeDocument/2006/relationships/hyperlink" Target="https://www.stiiizy.com/pages/stiiizy-40s-series" TargetMode="External"/><Relationship Id="rId153" Type="http://schemas.openxmlformats.org/officeDocument/2006/relationships/hyperlink" Target="https://www.stiiizy.com/products/stiiizy-40s-blunt" TargetMode="External"/><Relationship Id="rId154" Type="http://schemas.openxmlformats.org/officeDocument/2006/relationships/hyperlink" Target="https://www.stiiizy.com/pages/stiiizy-40s-series" TargetMode="External"/><Relationship Id="rId155" Type="http://schemas.openxmlformats.org/officeDocument/2006/relationships/hyperlink" Target="https://www.stiiizy.com/products/stiiizy-40s-infused-pre-rolls" TargetMode="External"/><Relationship Id="rId156" Type="http://schemas.openxmlformats.org/officeDocument/2006/relationships/drawing" Target="../drawings/drawing1.xml"/><Relationship Id="rId157" Type="http://schemas.openxmlformats.org/officeDocument/2006/relationships/vmlDrawing" Target="../drawings/vmlDrawing1.vml"/>
</Relationships>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hyperlink" Target="https://stiiizy.dispensary.shop/dtla/rec/battery/pdp/stiiizy-bar-battery-black/v/fb4db025-aaf1-4863-9f6c-e1dc2ac2f789?page=1&amp;search=stiiizy+bar" TargetMode="External"/><Relationship Id="rId3" Type="http://schemas.openxmlformats.org/officeDocument/2006/relationships/hyperlink" Target="https://www.stiiizy.com/" TargetMode="External"/><Relationship Id="rId4" Type="http://schemas.openxmlformats.org/officeDocument/2006/relationships/hyperlink" Target="https://shop.stiiizy.com/product/stiiizy-bar-battery-black?tab=schedule" TargetMode="External"/><Relationship Id="rId5" Type="http://schemas.openxmlformats.org/officeDocument/2006/relationships/hyperlink" Target="https://www.stiiizy.com/" TargetMode="External"/><Relationship Id="rId6" Type="http://schemas.openxmlformats.org/officeDocument/2006/relationships/hyperlink" Target="https://stiiizy.dispensary.shop/dtla/rec/edibles/pdp/stiiizy-star-gummy-watermelon-wave-100mg/v/bfb6916c-6c75-4d75-8134-d1af8a796b5d?category=Edibles&amp;brand=STIIIZY&amp;order_by=best_selling&amp;order_dir=asc" TargetMode="External"/><Relationship Id="rId7" Type="http://schemas.openxmlformats.org/officeDocument/2006/relationships/hyperlink" Target="https://www.stiiizy.com/" TargetMode="External"/><Relationship Id="rId8" Type="http://schemas.openxmlformats.org/officeDocument/2006/relationships/hyperlink" Target="https://shop.stiiizy.com/product/stiiizy-star-gummy-watermelon-wave-100mg?tab=schedule" TargetMode="External"/><Relationship Id="rId9" Type="http://schemas.openxmlformats.org/officeDocument/2006/relationships/hyperlink" Target="https://www.stiiizy.com/" TargetMode="External"/><Relationship Id="rId10" Type="http://schemas.openxmlformats.org/officeDocument/2006/relationships/hyperlink" Target="https://stiiizy.dispensary.shop/dtla/rec/flower/pdp/stiiizy-black-label-tropic-jack-3.5g/v/429c8cfb-cf55-48a5-bc8d-14518af14ac3?page=1&amp;search=Tropic+Jack" TargetMode="External"/><Relationship Id="rId11" Type="http://schemas.openxmlformats.org/officeDocument/2006/relationships/hyperlink" Target="https://www.stiiizy.com/" TargetMode="External"/><Relationship Id="rId12" Type="http://schemas.openxmlformats.org/officeDocument/2006/relationships/hyperlink" Target="https://shop.stiiizy.com/product/stiiizy-black-label-tropic-jack-3-5g?tab=schedule" TargetMode="External"/><Relationship Id="rId13" Type="http://schemas.openxmlformats.org/officeDocument/2006/relationships/hyperlink" Target="https://www.stiiizy.com/" TargetMode="External"/><Relationship Id="rId14" Type="http://schemas.openxmlformats.org/officeDocument/2006/relationships/hyperlink" Target="https://stiiizy.dispensary.shop/dtla/rec/cartridges/pdp/stiiizy-lqd-pods-purple-zlushie-0.5g/v/47050ec0-c2e0-49d3-8e73-1e6a4df75a51?page=1&amp;search=zlushie" TargetMode="External"/><Relationship Id="rId15" Type="http://schemas.openxmlformats.org/officeDocument/2006/relationships/hyperlink" Target="https://www.stiiizy.com/" TargetMode="External"/><Relationship Id="rId16" Type="http://schemas.openxmlformats.org/officeDocument/2006/relationships/hyperlink" Target="https://shop.stiiizy.com/product/stiiizy-liquid-diamonds-pod-purple-zlushie-0-5g?tab=schedule" TargetMode="External"/><Relationship Id="rId17" Type="http://schemas.openxmlformats.org/officeDocument/2006/relationships/hyperlink" Target="https://www.stiiizy.com/" TargetMode="External"/><Relationship Id="rId18" Type="http://schemas.openxmlformats.org/officeDocument/2006/relationships/hyperlink" Target="https://stiiizy.dispensary.shop/dtla/rec/infused-prerolls/pdp/stiiizy-40&apos;s-joint-strawnana-1g/v/ae5da989-157f-4331-898c-d88aafdd1f13?page=1&amp;search=strawnana+40s" TargetMode="External"/><Relationship Id="rId19" Type="http://schemas.openxmlformats.org/officeDocument/2006/relationships/hyperlink" Target="https://www.stiiizy.com/" TargetMode="External"/><Relationship Id="rId20" Type="http://schemas.openxmlformats.org/officeDocument/2006/relationships/hyperlink" Target="https://shop.stiiizy.com/product/stiiizy-40-s-infused-preroll-strawnana-1g?tab=schedule" TargetMode="External"/><Relationship Id="rId21" Type="http://schemas.openxmlformats.org/officeDocument/2006/relationships/hyperlink" Target="https://www.stiiizy.com/" TargetMode="External"/><Relationship Id="rId22" Type="http://schemas.openxmlformats.org/officeDocument/2006/relationships/hyperlink" Target="https://stiiizy.dispensary.shop/dtla/rec/flower/pdp/stiiizy-black-label-pineapple-chunks-3.5g/v/4a0f2e6b-7fd2-4e6e-add8-045d191f0ca3?page=2&amp;brand=STIIIZY" TargetMode="External"/><Relationship Id="rId23" Type="http://schemas.openxmlformats.org/officeDocument/2006/relationships/hyperlink" Target="https://www.stiiizy.com/products/stiiizy-black-label-cannabis-flower" TargetMode="External"/><Relationship Id="rId24" Type="http://schemas.openxmlformats.org/officeDocument/2006/relationships/hyperlink" Target="https://stiiizy.dispensary.shop/dtla/rec/flower/pdp/stiiizy-black-label-la-octane-3.5g/v/780b24d1-eca2-4ede-b579-58b928c62da5?page=2&amp;brand=STIIIZY" TargetMode="External"/><Relationship Id="rId25" Type="http://schemas.openxmlformats.org/officeDocument/2006/relationships/hyperlink" Target="https://www.stiiizy.com/products/stiiizy-black-label-cannabis-flower" TargetMode="External"/><Relationship Id="rId26" Type="http://schemas.openxmlformats.org/officeDocument/2006/relationships/hyperlink" Target="https://stiiizy.dispensary.shop/dtla/rec/flower/pdp/stiiizy-black-label-durban-lime-smalls-7g/v/a77626d4-3b39-4858-85d5-470a2e6ab5d3?page=2&amp;brand=STIIIZY" TargetMode="External"/><Relationship Id="rId27" Type="http://schemas.openxmlformats.org/officeDocument/2006/relationships/hyperlink" Target="https://www.stiiizy.com/products/stiiizy-black-label-cannabis-flower" TargetMode="External"/><Relationship Id="rId28" Type="http://schemas.openxmlformats.org/officeDocument/2006/relationships/hyperlink" Target="https://stiiizy.dispensary.shop/dtla/rec/flower/pdp/stiiizy-black-label-lemon-cherry-gelato-3.5g/v/52028ca4-ce97-49c2-8db5-ba5d0330ee0d?page=2&amp;brand=STIIIZY" TargetMode="External"/><Relationship Id="rId29" Type="http://schemas.openxmlformats.org/officeDocument/2006/relationships/hyperlink" Target="https://www.stiiizy.com/products/stiiizy-black-label-cannabis-flower" TargetMode="External"/><Relationship Id="rId30" Type="http://schemas.openxmlformats.org/officeDocument/2006/relationships/hyperlink" Target="https://stiiizy.dispensary.shop/dtla/rec/flower/pdp/stiiizy-black-label-lemon-thai-14g/v/9cdb026a-6bec-48e5-a38c-4c50344982df?page=1&amp;brand=STIIIZY&amp;weight_volume_with_uom=14+Grams" TargetMode="External"/><Relationship Id="rId31" Type="http://schemas.openxmlformats.org/officeDocument/2006/relationships/hyperlink" Target="https://www.stiiizy.com/products/stiiizy-black-label-cannabis-flower" TargetMode="External"/><Relationship Id="rId32" Type="http://schemas.openxmlformats.org/officeDocument/2006/relationships/hyperlink" Target="https://stiiizy.dispensary.shop/dtla/rec/flower/pdp/stiiizy-black-label-purple-kryptonite-28g/v/dbc24ce9-44e3-4edd-80e2-74d5d7ed6cf1?page=1&amp;brand=STIIIZY&amp;weight_volume_with_uom=28+Grams" TargetMode="External"/><Relationship Id="rId33" Type="http://schemas.openxmlformats.org/officeDocument/2006/relationships/hyperlink" Target="https://www.stiiizy.com/products/stiiizy-black-label-cannabis-flower" TargetMode="External"/><Relationship Id="rId34" Type="http://schemas.openxmlformats.org/officeDocument/2006/relationships/hyperlink" Target="https://shop.stiiizy.com/product/stiiizy-40-s-infused-preroll-strawberry-cough-1g" TargetMode="External"/><Relationship Id="rId35" Type="http://schemas.openxmlformats.org/officeDocument/2006/relationships/hyperlink" Target="https://www.stiiizy.com/products/stiiizy-40s-infused-pre-rolls" TargetMode="External"/><Relationship Id="rId36" Type="http://schemas.openxmlformats.org/officeDocument/2006/relationships/hyperlink" Target="https://shop.stiiizy.com/product/stiiizy-40-s-infused-preroll-magic-melon-1g" TargetMode="External"/><Relationship Id="rId37" Type="http://schemas.openxmlformats.org/officeDocument/2006/relationships/hyperlink" Target="https://www.stiiizy.com/products/stiiizy-40s-infused-pre-rolls" TargetMode="External"/><Relationship Id="rId38" Type="http://schemas.openxmlformats.org/officeDocument/2006/relationships/hyperlink" Target="https://shop.stiiizy.com/product/stiiizy-40-s-infused-preroll-multipack-magic-melon-2-5g" TargetMode="External"/><Relationship Id="rId39" Type="http://schemas.openxmlformats.org/officeDocument/2006/relationships/hyperlink" Target="https://www.stiiizy.com/products/stiiizy-40s-infused-pre-rolls" TargetMode="External"/><Relationship Id="rId40" Type="http://schemas.openxmlformats.org/officeDocument/2006/relationships/hyperlink" Target="https://shop.stiiizy.com/product/stiiizy-40-s-infused-preroll-multipack-strawberry-mango-2-5g" TargetMode="External"/><Relationship Id="rId41" Type="http://schemas.openxmlformats.org/officeDocument/2006/relationships/hyperlink" Target="https://www.stiiizy.com/products/stiiizy-40s-infused-pre-rolls" TargetMode="External"/><Relationship Id="rId42" Type="http://schemas.openxmlformats.org/officeDocument/2006/relationships/hyperlink" Target="https://shop.stiiizy.com/product/stiiizy-40-s-infused-preroll-cereal-milk-1g" TargetMode="External"/><Relationship Id="rId43" Type="http://schemas.openxmlformats.org/officeDocument/2006/relationships/hyperlink" Target="https://www.stiiizy.com/products/stiiizy-40s-infused-pre-rolls" TargetMode="External"/><Relationship Id="rId44" Type="http://schemas.openxmlformats.org/officeDocument/2006/relationships/hyperlink" Target="https://shop.stiiizy.com/product/stiiizy-40-s-infused-preroll-watermelon-z-1g" TargetMode="External"/><Relationship Id="rId45" Type="http://schemas.openxmlformats.org/officeDocument/2006/relationships/hyperlink" Target="https://www.stiiizy.com/products/stiiizy-40s-infused-pre-rolls" TargetMode="External"/><Relationship Id="rId46" Type="http://schemas.openxmlformats.org/officeDocument/2006/relationships/hyperlink" Target="https://shop.stiiizy.com/product/stiiizy-40-s-infused-preroll-strawnana-1g" TargetMode="External"/><Relationship Id="rId47" Type="http://schemas.openxmlformats.org/officeDocument/2006/relationships/hyperlink" Target="https://www.stiiizy.com/products/stiiizy-40s-infused-pre-rolls" TargetMode="External"/><Relationship Id="rId48" Type="http://schemas.openxmlformats.org/officeDocument/2006/relationships/hyperlink" Target="https://shop.stiiizy.com/product/stiiizy-40-s-infused-preroll-king-louis-xiii-1g" TargetMode="External"/><Relationship Id="rId49" Type="http://schemas.openxmlformats.org/officeDocument/2006/relationships/hyperlink" Target="https://www.stiiizy.com/products/stiiizy-40s-infused-pre-rolls" TargetMode="External"/><Relationship Id="rId50" Type="http://schemas.openxmlformats.org/officeDocument/2006/relationships/hyperlink" Target="https://shop.stiiizy.com/product/stiiizy-40-s-infused-preroll-pink-acai-1g" TargetMode="External"/><Relationship Id="rId51" Type="http://schemas.openxmlformats.org/officeDocument/2006/relationships/hyperlink" Target="https://www.stiiizy.com/products/stiiizy-40s-infused-pre-rolls" TargetMode="External"/><Relationship Id="rId52" Type="http://schemas.openxmlformats.org/officeDocument/2006/relationships/hyperlink" Target="https://shop.stiiizy.com/product/stiiizy-40-s-infused-preroll-multipack-purple-punch-2-5g" TargetMode="External"/><Relationship Id="rId53" Type="http://schemas.openxmlformats.org/officeDocument/2006/relationships/hyperlink" Target="https://www.stiiizy.com/products/stiiizy-40s-infused-pre-rolls" TargetMode="External"/><Relationship Id="rId54" Type="http://schemas.openxmlformats.org/officeDocument/2006/relationships/hyperlink" Target="https://shop.stiiizy.com/product/stiiizy-40-s-infused-preroll-multipack-pineapple-express-2-5g" TargetMode="External"/><Relationship Id="rId55" Type="http://schemas.openxmlformats.org/officeDocument/2006/relationships/hyperlink" Target="https://www.stiiizy.com/products/stiiizy-40s-infused-pre-rolls" TargetMode="External"/><Relationship Id="rId56" Type="http://schemas.openxmlformats.org/officeDocument/2006/relationships/hyperlink" Target="https://shop.stiiizy.com/product/stiiizy-40-s-infused-preroll-multipack-king-louis-xiii-2-5g" TargetMode="External"/><Relationship Id="rId57" Type="http://schemas.openxmlformats.org/officeDocument/2006/relationships/hyperlink" Target="https://www.stiiizy.com/products/stiiizy-40s-infused-pre-rolls" TargetMode="External"/><Relationship Id="rId58" Type="http://schemas.openxmlformats.org/officeDocument/2006/relationships/hyperlink" Target="https://shop.stiiizy.com/product/stiiizy-40-s-infused-preroll-skywalker-og-1g" TargetMode="External"/><Relationship Id="rId59" Type="http://schemas.openxmlformats.org/officeDocument/2006/relationships/hyperlink" Target="https://www.stiiizy.com/products/stiiizy-40s-infused-pre-rolls" TargetMode="External"/><Relationship Id="rId60" Type="http://schemas.openxmlformats.org/officeDocument/2006/relationships/drawing" Target="../drawings/drawing2.xml"/><Relationship Id="rId61" Type="http://schemas.openxmlformats.org/officeDocument/2006/relationships/vmlDrawing" Target="../drawings/vmlDrawing2.vml"/>
</Relationships>
</file>

<file path=xl/worksheets/_rels/sheet4.xml.rels><?xml version="1.0" encoding="UTF-8"?>
<Relationships xmlns="http://schemas.openxmlformats.org/package/2006/relationships"><Relationship Id="rId1" Type="http://schemas.openxmlformats.org/officeDocument/2006/relationships/comments" Target="../comments4.xml"/><Relationship Id="rId2" Type="http://schemas.openxmlformats.org/officeDocument/2006/relationships/drawing" Target="../drawings/drawing3.xml"/><Relationship Id="rId3" Type="http://schemas.openxmlformats.org/officeDocument/2006/relationships/vmlDrawing" Target="../drawings/vmlDrawing3.vml"/>
</Relationships>
</file>

<file path=xl/worksheets/_rels/sheet5.xml.rels><?xml version="1.0" encoding="UTF-8"?>
<Relationships xmlns="http://schemas.openxmlformats.org/package/2006/relationships"><Relationship Id="rId1" Type="http://schemas.openxmlformats.org/officeDocument/2006/relationships/comments" Target="../comments5.xml"/><Relationship Id="rId2" Type="http://schemas.openxmlformats.org/officeDocument/2006/relationships/hyperlink" Target="https://www.stiiizy.com/pages/downtown-los-angeles-dispensary" TargetMode="External"/><Relationship Id="rId3" Type="http://schemas.openxmlformats.org/officeDocument/2006/relationships/hyperlink" Target="https://www.stiiizy.com/pages/seaside-dispensary" TargetMode="External"/><Relationship Id="rId4" Type="http://schemas.openxmlformats.org/officeDocument/2006/relationships/hyperlink" Target="https://www.stiiizy.com/pages/vallejo-dispensary" TargetMode="External"/><Relationship Id="rId5" Type="http://schemas.openxmlformats.org/officeDocument/2006/relationships/hyperlink" Target="https://www.stiiizy.com/pages/stiiizy-near-me" TargetMode="External"/><Relationship Id="rId6" Type="http://schemas.openxmlformats.org/officeDocument/2006/relationships/hyperlink" Target="https://www.stiiizy.com/pages/stiiizy-near-me" TargetMode="External"/><Relationship Id="rId7" Type="http://schemas.openxmlformats.org/officeDocument/2006/relationships/hyperlink" Target="https://www.stiiizy.com/pages/stiiizy-near-me" TargetMode="External"/><Relationship Id="rId8" Type="http://schemas.openxmlformats.org/officeDocument/2006/relationships/hyperlink" Target="https://www.stiiizy.com/pages/stiiizy-near-me" TargetMode="External"/><Relationship Id="rId9" Type="http://schemas.openxmlformats.org/officeDocument/2006/relationships/hyperlink" Target="https://www.stiiizy.com/pages/stiiizy-near-me" TargetMode="External"/><Relationship Id="rId10" Type="http://schemas.openxmlformats.org/officeDocument/2006/relationships/hyperlink" Target="https://www.stiiizy.com/pages/stiiizy-near-me" TargetMode="External"/><Relationship Id="rId11" Type="http://schemas.openxmlformats.org/officeDocument/2006/relationships/hyperlink" Target="https://www.stiiizy.com/pages/stiiizy-near-me" TargetMode="External"/><Relationship Id="rId12" Type="http://schemas.openxmlformats.org/officeDocument/2006/relationships/hyperlink" Target="https://www.stiiizy.com/pages/stiiizy-near-me" TargetMode="External"/><Relationship Id="rId13" Type="http://schemas.openxmlformats.org/officeDocument/2006/relationships/drawing" Target="../drawings/drawing4.xml"/><Relationship Id="rId14" Type="http://schemas.openxmlformats.org/officeDocument/2006/relationships/vmlDrawing" Target="../drawings/vmlDrawing4.vml"/>
</Relationships>
</file>

<file path=xl/worksheets/_rels/sheet6.xml.rels><?xml version="1.0" encoding="UTF-8"?>
<Relationships xmlns="http://schemas.openxmlformats.org/package/2006/relationships"><Relationship Id="rId1" Type="http://schemas.openxmlformats.org/officeDocument/2006/relationships/comments" Target="../comments6.xml"/><Relationship Id="rId2" Type="http://schemas.openxmlformats.org/officeDocument/2006/relationships/drawing" Target="../drawings/drawing5.xml"/><Relationship Id="rId3" Type="http://schemas.openxmlformats.org/officeDocument/2006/relationships/vmlDrawing" Target="../drawings/vmlDrawing5.vml"/>
</Relationships>
</file>

<file path=xl/worksheets/_rels/sheet8.xml.rels><?xml version="1.0" encoding="UTF-8"?>
<Relationships xmlns="http://schemas.openxmlformats.org/package/2006/relationships"><Relationship Id="rId1" Type="http://schemas.openxmlformats.org/officeDocument/2006/relationships/comments" Target="../comments8.xml"/><Relationship Id="rId2" Type="http://schemas.openxmlformats.org/officeDocument/2006/relationships/vmlDrawing" Target="../drawings/vmlDrawing6.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11111"/>
    <pageSetUpPr fitToPage="true"/>
  </sheetPr>
  <dimension ref="A1:B36"/>
  <sheetViews>
    <sheetView showFormulas="false" showGridLines="false" showRowColHeaders="true" showZeros="true" rightToLeft="false" tabSelected="false" showOutlineSymbols="true" defaultGridColor="true" view="normal" topLeftCell="A1" colorId="64" zoomScale="85" zoomScaleNormal="85"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30"/>
    <col collapsed="false" customWidth="true" hidden="false" outlineLevel="0" max="2" min="2" style="0" width="118"/>
  </cols>
  <sheetData>
    <row r="1" customFormat="false" ht="31.5" hidden="false" customHeight="true" outlineLevel="0" collapsed="false">
      <c r="A1" s="1" t="s">
        <v>0</v>
      </c>
      <c r="B1" s="1" t="s">
        <v>1</v>
      </c>
    </row>
    <row r="2" customFormat="false" ht="48" hidden="false" customHeight="true" outlineLevel="0" collapsed="false">
      <c r="A2" s="2" t="s">
        <v>2</v>
      </c>
      <c r="B2" s="3" t="s">
        <v>3</v>
      </c>
    </row>
    <row r="3" customFormat="false" ht="48" hidden="false" customHeight="true" outlineLevel="0" collapsed="false">
      <c r="A3" s="2" t="s">
        <v>4</v>
      </c>
      <c r="B3" s="3" t="s">
        <v>5</v>
      </c>
    </row>
    <row r="4" customFormat="false" ht="48" hidden="false" customHeight="true" outlineLevel="0" collapsed="false">
      <c r="A4" s="2" t="s">
        <v>6</v>
      </c>
      <c r="B4" s="3" t="s">
        <v>7</v>
      </c>
    </row>
    <row r="5" customFormat="false" ht="48" hidden="false" customHeight="true" outlineLevel="0" collapsed="false">
      <c r="A5" s="2" t="s">
        <v>8</v>
      </c>
      <c r="B5" s="3" t="s">
        <v>9</v>
      </c>
    </row>
    <row r="6" customFormat="false" ht="48" hidden="false" customHeight="true" outlineLevel="0" collapsed="false">
      <c r="A6" s="2" t="s">
        <v>10</v>
      </c>
      <c r="B6" s="3" t="s">
        <v>11</v>
      </c>
    </row>
    <row r="7" customFormat="false" ht="48" hidden="false" customHeight="true" outlineLevel="0" collapsed="false">
      <c r="A7" s="2" t="s">
        <v>12</v>
      </c>
      <c r="B7" s="3" t="s">
        <v>13</v>
      </c>
    </row>
    <row r="8" customFormat="false" ht="48" hidden="false" customHeight="true" outlineLevel="0" collapsed="false">
      <c r="A8" s="2" t="s">
        <v>14</v>
      </c>
      <c r="B8" s="3" t="s">
        <v>15</v>
      </c>
    </row>
    <row r="9" customFormat="false" ht="48" hidden="false" customHeight="true" outlineLevel="0" collapsed="false">
      <c r="A9" s="2" t="s">
        <v>16</v>
      </c>
      <c r="B9" s="3" t="s">
        <v>17</v>
      </c>
    </row>
    <row r="10" customFormat="false" ht="48" hidden="false" customHeight="true" outlineLevel="0" collapsed="false">
      <c r="A10" s="2" t="s">
        <v>18</v>
      </c>
      <c r="B10" s="3" t="s">
        <v>19</v>
      </c>
    </row>
    <row r="11" customFormat="false" ht="48" hidden="false" customHeight="true" outlineLevel="0" collapsed="false">
      <c r="A11" s="2" t="s">
        <v>20</v>
      </c>
      <c r="B11" s="3" t="s">
        <v>21</v>
      </c>
    </row>
    <row r="12" customFormat="false" ht="48" hidden="false" customHeight="true" outlineLevel="0" collapsed="false">
      <c r="A12" s="2" t="s">
        <v>22</v>
      </c>
      <c r="B12" s="3" t="s">
        <v>23</v>
      </c>
    </row>
    <row r="13" customFormat="false" ht="48" hidden="false" customHeight="true" outlineLevel="0" collapsed="false">
      <c r="A13" s="2" t="s">
        <v>24</v>
      </c>
      <c r="B13" s="3" t="s">
        <v>25</v>
      </c>
    </row>
    <row r="14" customFormat="false" ht="48" hidden="false" customHeight="true" outlineLevel="0" collapsed="false">
      <c r="A14" s="2" t="s">
        <v>26</v>
      </c>
      <c r="B14" s="3" t="s">
        <v>27</v>
      </c>
    </row>
    <row r="15" customFormat="false" ht="48" hidden="false" customHeight="true" outlineLevel="0" collapsed="false">
      <c r="A15" s="2" t="s">
        <v>28</v>
      </c>
      <c r="B15" s="3" t="s">
        <v>29</v>
      </c>
    </row>
    <row r="16" customFormat="false" ht="48" hidden="false" customHeight="true" outlineLevel="0" collapsed="false">
      <c r="A16" s="2" t="s">
        <v>30</v>
      </c>
      <c r="B16" s="3" t="s">
        <v>31</v>
      </c>
    </row>
    <row r="17" customFormat="false" ht="48" hidden="false" customHeight="true" outlineLevel="0" collapsed="false">
      <c r="A17" s="2" t="s">
        <v>32</v>
      </c>
      <c r="B17" s="3" t="s">
        <v>33</v>
      </c>
    </row>
    <row r="18" customFormat="false" ht="48" hidden="false" customHeight="true" outlineLevel="0" collapsed="false">
      <c r="A18" s="2" t="s">
        <v>34</v>
      </c>
      <c r="B18" s="3" t="s">
        <v>35</v>
      </c>
    </row>
    <row r="19" customFormat="false" ht="48" hidden="false" customHeight="true" outlineLevel="0" collapsed="false">
      <c r="A19" s="2" t="s">
        <v>36</v>
      </c>
      <c r="B19" s="3" t="s">
        <v>37</v>
      </c>
    </row>
    <row r="20" customFormat="false" ht="48" hidden="false" customHeight="true" outlineLevel="0" collapsed="false">
      <c r="A20" s="2" t="s">
        <v>38</v>
      </c>
      <c r="B20" s="3" t="s">
        <v>39</v>
      </c>
    </row>
    <row r="21" customFormat="false" ht="48" hidden="false" customHeight="true" outlineLevel="0" collapsed="false">
      <c r="A21" s="2" t="s">
        <v>40</v>
      </c>
      <c r="B21" s="3" t="s">
        <v>41</v>
      </c>
    </row>
    <row r="22" customFormat="false" ht="48" hidden="false" customHeight="true" outlineLevel="0" collapsed="false">
      <c r="A22" s="2" t="s">
        <v>42</v>
      </c>
      <c r="B22" s="3" t="s">
        <v>43</v>
      </c>
    </row>
    <row r="23" customFormat="false" ht="48" hidden="false" customHeight="true" outlineLevel="0" collapsed="false">
      <c r="A23" s="2" t="s">
        <v>44</v>
      </c>
      <c r="B23" s="3" t="s">
        <v>45</v>
      </c>
    </row>
    <row r="24" customFormat="false" ht="48" hidden="false" customHeight="true" outlineLevel="0" collapsed="false">
      <c r="A24" s="2" t="s">
        <v>46</v>
      </c>
      <c r="B24" s="3" t="s">
        <v>47</v>
      </c>
    </row>
    <row r="25" customFormat="false" ht="48" hidden="false" customHeight="true" outlineLevel="0" collapsed="false">
      <c r="A25" s="2" t="s">
        <v>48</v>
      </c>
      <c r="B25" s="3" t="s">
        <v>49</v>
      </c>
    </row>
    <row r="26" customFormat="false" ht="48" hidden="false" customHeight="true" outlineLevel="0" collapsed="false">
      <c r="A26" s="2" t="s">
        <v>50</v>
      </c>
      <c r="B26" s="3" t="s">
        <v>51</v>
      </c>
    </row>
    <row r="27" customFormat="false" ht="48" hidden="false" customHeight="true" outlineLevel="0" collapsed="false">
      <c r="A27" s="2" t="s">
        <v>52</v>
      </c>
      <c r="B27" s="3" t="s">
        <v>53</v>
      </c>
    </row>
    <row r="28" customFormat="false" ht="48" hidden="false" customHeight="true" outlineLevel="0" collapsed="false">
      <c r="A28" s="2" t="s">
        <v>54</v>
      </c>
      <c r="B28" s="3" t="s">
        <v>55</v>
      </c>
    </row>
    <row r="29" customFormat="false" ht="48" hidden="false" customHeight="true" outlineLevel="0" collapsed="false">
      <c r="A29" s="2" t="s">
        <v>56</v>
      </c>
      <c r="B29" s="3" t="s">
        <v>57</v>
      </c>
    </row>
    <row r="30" customFormat="false" ht="48" hidden="false" customHeight="true" outlineLevel="0" collapsed="false">
      <c r="A30" s="2" t="s">
        <v>58</v>
      </c>
      <c r="B30" s="3" t="s">
        <v>59</v>
      </c>
    </row>
    <row r="31" customFormat="false" ht="48" hidden="false" customHeight="true" outlineLevel="0" collapsed="false">
      <c r="A31" s="2" t="s">
        <v>60</v>
      </c>
      <c r="B31" s="3" t="s">
        <v>61</v>
      </c>
    </row>
    <row r="32" customFormat="false" ht="48" hidden="false" customHeight="true" outlineLevel="0" collapsed="false">
      <c r="A32" s="2" t="s">
        <v>62</v>
      </c>
      <c r="B32" s="3" t="s">
        <v>63</v>
      </c>
    </row>
    <row r="33" customFormat="false" ht="48" hidden="false" customHeight="true" outlineLevel="0" collapsed="false">
      <c r="A33" s="2" t="s">
        <v>64</v>
      </c>
      <c r="B33" s="3" t="s">
        <v>65</v>
      </c>
    </row>
    <row r="34" customFormat="false" ht="48" hidden="false" customHeight="true" outlineLevel="0" collapsed="false">
      <c r="A34" s="2" t="s">
        <v>66</v>
      </c>
      <c r="B34" s="3" t="s">
        <v>67</v>
      </c>
    </row>
    <row r="35" customFormat="false" ht="48" hidden="false" customHeight="true" outlineLevel="0" collapsed="false">
      <c r="A35" s="2" t="s">
        <v>68</v>
      </c>
      <c r="B35" s="3" t="s">
        <v>69</v>
      </c>
    </row>
    <row r="36" customFormat="false" ht="48" hidden="false" customHeight="true" outlineLevel="0" collapsed="false">
      <c r="A36" s="2" t="s">
        <v>70</v>
      </c>
      <c r="B36" s="3" t="s">
        <v>71</v>
      </c>
    </row>
  </sheetData>
  <printOptions headings="false" gridLines="false" gridLinesSet="true" horizontalCentered="false" verticalCentered="false"/>
  <pageMargins left="0.3" right="0.3" top="0.35" bottom="0.35"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&amp;C&amp;"Arial"&amp;9 Hand-off Ledger | 2026-10-24 | &amp;P of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A8A8A8"/>
    <pageSetUpPr fitToPage="true"/>
  </sheetPr>
  <dimension ref="A1:O78"/>
  <sheetViews>
    <sheetView showFormulas="false" showGridLines="false" showRowColHeaders="true" showZeros="true" rightToLeft="false" tabSelected="false" showOutlineSymbols="true" defaultGridColor="true" view="normal" topLeftCell="A1" colorId="64" zoomScale="85" zoomScaleNormal="85"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40"/>
    <col collapsed="false" customWidth="true" hidden="false" outlineLevel="0" max="2" min="2" style="0" width="16"/>
    <col collapsed="false" customWidth="true" hidden="false" outlineLevel="0" max="3" min="3" style="0" width="66"/>
    <col collapsed="false" customWidth="true" hidden="false" outlineLevel="0" max="4" min="4" style="0" width="29"/>
    <col collapsed="false" customWidth="true" hidden="false" outlineLevel="0" max="5" min="5" style="0" width="10"/>
    <col collapsed="false" customWidth="true" hidden="false" outlineLevel="0" max="6" min="6" style="0" width="14"/>
    <col collapsed="false" customWidth="true" hidden="false" outlineLevel="0" max="7" min="7" style="0" width="16"/>
    <col collapsed="false" customWidth="true" hidden="false" outlineLevel="0" max="8" min="8" style="0" width="12"/>
    <col collapsed="false" customWidth="true" hidden="false" outlineLevel="0" max="9" min="9" style="0" width="16"/>
    <col collapsed="false" customWidth="true" hidden="false" outlineLevel="0" max="10" min="10" style="0" width="14"/>
    <col collapsed="false" customWidth="true" hidden="false" outlineLevel="0" max="11" min="11" style="0" width="65"/>
    <col collapsed="false" customWidth="true" hidden="false" outlineLevel="0" max="12" min="12" style="0" width="23"/>
    <col collapsed="false" customWidth="true" hidden="false" outlineLevel="0" max="13" min="13" style="0" width="18"/>
    <col collapsed="false" customWidth="true" hidden="false" outlineLevel="0" max="14" min="14" style="0" width="17"/>
    <col collapsed="false" customWidth="true" hidden="false" outlineLevel="0" max="15" min="15" style="0" width="48"/>
  </cols>
  <sheetData>
    <row r="1" customFormat="false" ht="31.5" hidden="false" customHeight="true" outlineLevel="0" collapsed="false">
      <c r="A1" s="1" t="s">
        <v>72</v>
      </c>
      <c r="B1" s="1" t="s">
        <v>73</v>
      </c>
      <c r="C1" s="1" t="s">
        <v>74</v>
      </c>
      <c r="D1" s="1" t="s">
        <v>75</v>
      </c>
      <c r="E1" s="1" t="s">
        <v>76</v>
      </c>
      <c r="F1" s="1" t="s">
        <v>77</v>
      </c>
      <c r="G1" s="1" t="s">
        <v>78</v>
      </c>
      <c r="H1" s="1" t="s">
        <v>48</v>
      </c>
      <c r="I1" s="1" t="s">
        <v>79</v>
      </c>
      <c r="J1" s="1" t="s">
        <v>50</v>
      </c>
      <c r="K1" s="1" t="s">
        <v>80</v>
      </c>
      <c r="L1" s="1" t="s">
        <v>81</v>
      </c>
      <c r="M1" s="1" t="s">
        <v>10</v>
      </c>
      <c r="N1" s="1" t="s">
        <v>82</v>
      </c>
      <c r="O1" s="1" t="s">
        <v>83</v>
      </c>
    </row>
    <row r="2" customFormat="false" ht="69.75" hidden="false" customHeight="true" outlineLevel="0" collapsed="false">
      <c r="A2" s="4" t="s">
        <v>84</v>
      </c>
      <c r="B2" s="3" t="s">
        <v>85</v>
      </c>
      <c r="C2" s="4" t="s">
        <v>86</v>
      </c>
      <c r="D2" s="3" t="s">
        <v>87</v>
      </c>
      <c r="E2" s="5" t="n">
        <v>404</v>
      </c>
      <c r="F2" s="3" t="s">
        <v>88</v>
      </c>
      <c r="G2" s="3" t="s">
        <v>89</v>
      </c>
      <c r="H2" s="6" t="n">
        <f aca="false">IF(F2="Dead",3,0)</f>
        <v>3</v>
      </c>
      <c r="I2" s="7" t="n">
        <f aca="false">VLOOKUP(G2,Weights!$A$2:$B$7,2,FALSE())</f>
        <v>0.259</v>
      </c>
      <c r="J2" s="7" t="n">
        <f aca="false">H2*I2</f>
        <v>0.777</v>
      </c>
      <c r="K2" s="3" t="s">
        <v>90</v>
      </c>
      <c r="L2" s="8"/>
      <c r="M2" s="8" t="s">
        <v>91</v>
      </c>
      <c r="N2" s="9" t="n">
        <v>46319</v>
      </c>
      <c r="O2" s="8" t="s">
        <v>92</v>
      </c>
    </row>
    <row r="3" customFormat="false" ht="69.75" hidden="false" customHeight="true" outlineLevel="0" collapsed="false">
      <c r="A3" s="4" t="s">
        <v>84</v>
      </c>
      <c r="B3" s="3" t="s">
        <v>85</v>
      </c>
      <c r="C3" s="4" t="s">
        <v>93</v>
      </c>
      <c r="D3" s="3" t="s">
        <v>87</v>
      </c>
      <c r="E3" s="5" t="n">
        <v>404</v>
      </c>
      <c r="F3" s="3" t="s">
        <v>88</v>
      </c>
      <c r="G3" s="3" t="s">
        <v>89</v>
      </c>
      <c r="H3" s="6" t="n">
        <f aca="false">IF(F3="Dead",3,0)</f>
        <v>3</v>
      </c>
      <c r="I3" s="7" t="n">
        <f aca="false">VLOOKUP(G3,Weights!$A$2:$B$7,2,FALSE())</f>
        <v>0.259</v>
      </c>
      <c r="J3" s="7" t="n">
        <f aca="false">H3*I3</f>
        <v>0.777</v>
      </c>
      <c r="K3" s="3" t="s">
        <v>90</v>
      </c>
      <c r="L3" s="8"/>
      <c r="M3" s="8" t="s">
        <v>91</v>
      </c>
      <c r="N3" s="9" t="n">
        <v>46319</v>
      </c>
      <c r="O3" s="8" t="s">
        <v>92</v>
      </c>
    </row>
    <row r="4" customFormat="false" ht="69.75" hidden="false" customHeight="true" outlineLevel="0" collapsed="false">
      <c r="A4" s="4" t="s">
        <v>84</v>
      </c>
      <c r="B4" s="3" t="s">
        <v>85</v>
      </c>
      <c r="C4" s="4" t="s">
        <v>94</v>
      </c>
      <c r="D4" s="3" t="s">
        <v>87</v>
      </c>
      <c r="E4" s="5" t="n">
        <v>404</v>
      </c>
      <c r="F4" s="3" t="s">
        <v>88</v>
      </c>
      <c r="G4" s="3" t="s">
        <v>89</v>
      </c>
      <c r="H4" s="6" t="n">
        <f aca="false">IF(F4="Dead",3,0)</f>
        <v>3</v>
      </c>
      <c r="I4" s="7" t="n">
        <f aca="false">VLOOKUP(G4,Weights!$A$2:$B$7,2,FALSE())</f>
        <v>0.259</v>
      </c>
      <c r="J4" s="7" t="n">
        <f aca="false">H4*I4</f>
        <v>0.777</v>
      </c>
      <c r="K4" s="3" t="s">
        <v>90</v>
      </c>
      <c r="L4" s="8"/>
      <c r="M4" s="8" t="s">
        <v>91</v>
      </c>
      <c r="N4" s="9" t="n">
        <v>46319</v>
      </c>
      <c r="O4" s="8" t="s">
        <v>92</v>
      </c>
    </row>
    <row r="5" customFormat="false" ht="69.75" hidden="false" customHeight="true" outlineLevel="0" collapsed="false">
      <c r="A5" s="4" t="s">
        <v>84</v>
      </c>
      <c r="B5" s="3" t="s">
        <v>85</v>
      </c>
      <c r="C5" s="4" t="s">
        <v>95</v>
      </c>
      <c r="D5" s="3" t="s">
        <v>87</v>
      </c>
      <c r="E5" s="5" t="n">
        <v>404</v>
      </c>
      <c r="F5" s="3" t="s">
        <v>88</v>
      </c>
      <c r="G5" s="3" t="s">
        <v>89</v>
      </c>
      <c r="H5" s="6" t="n">
        <f aca="false">IF(F5="Dead",3,0)</f>
        <v>3</v>
      </c>
      <c r="I5" s="7" t="n">
        <f aca="false">VLOOKUP(G5,Weights!$A$2:$B$7,2,FALSE())</f>
        <v>0.259</v>
      </c>
      <c r="J5" s="7" t="n">
        <f aca="false">H5*I5</f>
        <v>0.777</v>
      </c>
      <c r="K5" s="3" t="s">
        <v>90</v>
      </c>
      <c r="L5" s="8"/>
      <c r="M5" s="8" t="s">
        <v>91</v>
      </c>
      <c r="N5" s="9" t="n">
        <v>46319</v>
      </c>
      <c r="O5" s="8" t="s">
        <v>92</v>
      </c>
    </row>
    <row r="6" customFormat="false" ht="69.75" hidden="false" customHeight="true" outlineLevel="0" collapsed="false">
      <c r="A6" s="4" t="s">
        <v>84</v>
      </c>
      <c r="B6" s="3" t="s">
        <v>85</v>
      </c>
      <c r="C6" s="4" t="s">
        <v>96</v>
      </c>
      <c r="D6" s="3" t="s">
        <v>87</v>
      </c>
      <c r="E6" s="5" t="n">
        <v>404</v>
      </c>
      <c r="F6" s="3" t="s">
        <v>88</v>
      </c>
      <c r="G6" s="3" t="s">
        <v>89</v>
      </c>
      <c r="H6" s="6" t="n">
        <f aca="false">IF(F6="Dead",3,0)</f>
        <v>3</v>
      </c>
      <c r="I6" s="7" t="n">
        <f aca="false">VLOOKUP(G6,Weights!$A$2:$B$7,2,FALSE())</f>
        <v>0.259</v>
      </c>
      <c r="J6" s="7" t="n">
        <f aca="false">H6*I6</f>
        <v>0.777</v>
      </c>
      <c r="K6" s="3" t="s">
        <v>90</v>
      </c>
      <c r="L6" s="8"/>
      <c r="M6" s="8" t="s">
        <v>91</v>
      </c>
      <c r="N6" s="9" t="n">
        <v>46319</v>
      </c>
      <c r="O6" s="8" t="s">
        <v>92</v>
      </c>
    </row>
    <row r="7" customFormat="false" ht="69.75" hidden="false" customHeight="true" outlineLevel="0" collapsed="false">
      <c r="A7" s="4" t="s">
        <v>84</v>
      </c>
      <c r="B7" s="3" t="s">
        <v>85</v>
      </c>
      <c r="C7" s="4" t="s">
        <v>97</v>
      </c>
      <c r="D7" s="3" t="s">
        <v>87</v>
      </c>
      <c r="E7" s="5" t="n">
        <v>404</v>
      </c>
      <c r="F7" s="3" t="s">
        <v>88</v>
      </c>
      <c r="G7" s="3" t="s">
        <v>89</v>
      </c>
      <c r="H7" s="6" t="n">
        <f aca="false">IF(F7="Dead",3,0)</f>
        <v>3</v>
      </c>
      <c r="I7" s="7" t="n">
        <f aca="false">VLOOKUP(G7,Weights!$A$2:$B$7,2,FALSE())</f>
        <v>0.259</v>
      </c>
      <c r="J7" s="7" t="n">
        <f aca="false">H7*I7</f>
        <v>0.777</v>
      </c>
      <c r="K7" s="3" t="s">
        <v>90</v>
      </c>
      <c r="L7" s="8"/>
      <c r="M7" s="8" t="s">
        <v>91</v>
      </c>
      <c r="N7" s="9" t="n">
        <v>46319</v>
      </c>
      <c r="O7" s="8" t="s">
        <v>92</v>
      </c>
    </row>
    <row r="8" customFormat="false" ht="69.75" hidden="false" customHeight="true" outlineLevel="0" collapsed="false">
      <c r="A8" s="4" t="s">
        <v>84</v>
      </c>
      <c r="B8" s="3" t="s">
        <v>85</v>
      </c>
      <c r="C8" s="4" t="s">
        <v>98</v>
      </c>
      <c r="D8" s="3" t="s">
        <v>87</v>
      </c>
      <c r="E8" s="5" t="n">
        <v>404</v>
      </c>
      <c r="F8" s="3" t="s">
        <v>88</v>
      </c>
      <c r="G8" s="3" t="s">
        <v>89</v>
      </c>
      <c r="H8" s="6" t="n">
        <f aca="false">IF(F8="Dead",3,0)</f>
        <v>3</v>
      </c>
      <c r="I8" s="7" t="n">
        <f aca="false">VLOOKUP(G8,Weights!$A$2:$B$7,2,FALSE())</f>
        <v>0.259</v>
      </c>
      <c r="J8" s="7" t="n">
        <f aca="false">H8*I8</f>
        <v>0.777</v>
      </c>
      <c r="K8" s="3" t="s">
        <v>90</v>
      </c>
      <c r="L8" s="8"/>
      <c r="M8" s="8" t="s">
        <v>91</v>
      </c>
      <c r="N8" s="9" t="n">
        <v>46319</v>
      </c>
      <c r="O8" s="8" t="s">
        <v>92</v>
      </c>
    </row>
    <row r="9" customFormat="false" ht="69.75" hidden="false" customHeight="true" outlineLevel="0" collapsed="false">
      <c r="A9" s="4" t="s">
        <v>99</v>
      </c>
      <c r="B9" s="3" t="s">
        <v>85</v>
      </c>
      <c r="C9" s="4" t="s">
        <v>100</v>
      </c>
      <c r="D9" s="3" t="s">
        <v>87</v>
      </c>
      <c r="E9" s="5" t="n">
        <v>200</v>
      </c>
      <c r="F9" s="3" t="s">
        <v>101</v>
      </c>
      <c r="G9" s="3" t="s">
        <v>102</v>
      </c>
      <c r="H9" s="6" t="n">
        <f aca="false">IF(F9="Dead",3,0)</f>
        <v>0</v>
      </c>
      <c r="I9" s="7" t="n">
        <f aca="false">VLOOKUP(G9,Weights!$A$2:$B$7,2,FALSE())</f>
        <v>0.192</v>
      </c>
      <c r="J9" s="7" t="n">
        <f aca="false">H9*I9</f>
        <v>0</v>
      </c>
      <c r="K9" s="3" t="s">
        <v>103</v>
      </c>
      <c r="L9" s="8"/>
      <c r="M9" s="8" t="s">
        <v>91</v>
      </c>
      <c r="N9" s="9" t="n">
        <v>46319</v>
      </c>
      <c r="O9" s="8" t="s">
        <v>92</v>
      </c>
    </row>
    <row r="10" customFormat="false" ht="69.75" hidden="false" customHeight="true" outlineLevel="0" collapsed="false">
      <c r="A10" s="4" t="s">
        <v>99</v>
      </c>
      <c r="B10" s="3" t="s">
        <v>85</v>
      </c>
      <c r="C10" s="4" t="s">
        <v>104</v>
      </c>
      <c r="D10" s="3" t="s">
        <v>87</v>
      </c>
      <c r="E10" s="5" t="n">
        <v>200</v>
      </c>
      <c r="F10" s="3" t="s">
        <v>101</v>
      </c>
      <c r="G10" s="3" t="s">
        <v>102</v>
      </c>
      <c r="H10" s="6" t="n">
        <f aca="false">IF(F10="Dead",3,0)</f>
        <v>0</v>
      </c>
      <c r="I10" s="7" t="n">
        <f aca="false">VLOOKUP(G10,Weights!$A$2:$B$7,2,FALSE())</f>
        <v>0.192</v>
      </c>
      <c r="J10" s="7" t="n">
        <f aca="false">H10*I10</f>
        <v>0</v>
      </c>
      <c r="K10" s="3" t="s">
        <v>103</v>
      </c>
      <c r="L10" s="8"/>
      <c r="M10" s="8" t="s">
        <v>91</v>
      </c>
      <c r="N10" s="9" t="n">
        <v>46319</v>
      </c>
      <c r="O10" s="8" t="s">
        <v>92</v>
      </c>
    </row>
    <row r="11" customFormat="false" ht="69.75" hidden="false" customHeight="true" outlineLevel="0" collapsed="false">
      <c r="A11" s="4" t="s">
        <v>99</v>
      </c>
      <c r="B11" s="3" t="s">
        <v>85</v>
      </c>
      <c r="C11" s="4" t="s">
        <v>105</v>
      </c>
      <c r="D11" s="3" t="s">
        <v>87</v>
      </c>
      <c r="E11" s="5" t="n">
        <v>200</v>
      </c>
      <c r="F11" s="3" t="s">
        <v>101</v>
      </c>
      <c r="G11" s="3" t="s">
        <v>102</v>
      </c>
      <c r="H11" s="6" t="n">
        <f aca="false">IF(F11="Dead",3,0)</f>
        <v>0</v>
      </c>
      <c r="I11" s="7" t="n">
        <f aca="false">VLOOKUP(G11,Weights!$A$2:$B$7,2,FALSE())</f>
        <v>0.192</v>
      </c>
      <c r="J11" s="7" t="n">
        <f aca="false">H11*I11</f>
        <v>0</v>
      </c>
      <c r="K11" s="3" t="s">
        <v>103</v>
      </c>
      <c r="L11" s="8"/>
      <c r="M11" s="8" t="s">
        <v>91</v>
      </c>
      <c r="N11" s="9" t="n">
        <v>46319</v>
      </c>
      <c r="O11" s="8" t="s">
        <v>92</v>
      </c>
    </row>
    <row r="12" customFormat="false" ht="69.75" hidden="false" customHeight="true" outlineLevel="0" collapsed="false">
      <c r="A12" s="4" t="s">
        <v>99</v>
      </c>
      <c r="B12" s="3" t="s">
        <v>85</v>
      </c>
      <c r="C12" s="4" t="s">
        <v>106</v>
      </c>
      <c r="D12" s="3" t="s">
        <v>87</v>
      </c>
      <c r="E12" s="5" t="n">
        <v>200</v>
      </c>
      <c r="F12" s="3" t="s">
        <v>101</v>
      </c>
      <c r="G12" s="3" t="s">
        <v>102</v>
      </c>
      <c r="H12" s="6" t="n">
        <f aca="false">IF(F12="Dead",3,0)</f>
        <v>0</v>
      </c>
      <c r="I12" s="7" t="n">
        <f aca="false">VLOOKUP(G12,Weights!$A$2:$B$7,2,FALSE())</f>
        <v>0.192</v>
      </c>
      <c r="J12" s="7" t="n">
        <f aca="false">H12*I12</f>
        <v>0</v>
      </c>
      <c r="K12" s="3" t="s">
        <v>103</v>
      </c>
      <c r="L12" s="8"/>
      <c r="M12" s="8" t="s">
        <v>91</v>
      </c>
      <c r="N12" s="9" t="n">
        <v>46319</v>
      </c>
      <c r="O12" s="8" t="s">
        <v>92</v>
      </c>
    </row>
    <row r="13" customFormat="false" ht="69.75" hidden="false" customHeight="true" outlineLevel="0" collapsed="false">
      <c r="A13" s="4" t="s">
        <v>99</v>
      </c>
      <c r="B13" s="3" t="s">
        <v>85</v>
      </c>
      <c r="C13" s="4" t="s">
        <v>107</v>
      </c>
      <c r="D13" s="3" t="s">
        <v>87</v>
      </c>
      <c r="E13" s="5" t="n">
        <v>200</v>
      </c>
      <c r="F13" s="3" t="s">
        <v>101</v>
      </c>
      <c r="G13" s="3" t="s">
        <v>102</v>
      </c>
      <c r="H13" s="6" t="n">
        <f aca="false">IF(F13="Dead",3,0)</f>
        <v>0</v>
      </c>
      <c r="I13" s="7" t="n">
        <f aca="false">VLOOKUP(G13,Weights!$A$2:$B$7,2,FALSE())</f>
        <v>0.192</v>
      </c>
      <c r="J13" s="7" t="n">
        <f aca="false">H13*I13</f>
        <v>0</v>
      </c>
      <c r="K13" s="3" t="s">
        <v>103</v>
      </c>
      <c r="L13" s="8"/>
      <c r="M13" s="8" t="s">
        <v>91</v>
      </c>
      <c r="N13" s="9" t="n">
        <v>46319</v>
      </c>
      <c r="O13" s="8" t="s">
        <v>92</v>
      </c>
    </row>
    <row r="14" customFormat="false" ht="69.75" hidden="false" customHeight="true" outlineLevel="0" collapsed="false">
      <c r="A14" s="4" t="s">
        <v>99</v>
      </c>
      <c r="B14" s="3" t="s">
        <v>85</v>
      </c>
      <c r="C14" s="4" t="s">
        <v>108</v>
      </c>
      <c r="D14" s="3" t="s">
        <v>87</v>
      </c>
      <c r="E14" s="5" t="n">
        <v>200</v>
      </c>
      <c r="F14" s="3" t="s">
        <v>101</v>
      </c>
      <c r="G14" s="3" t="s">
        <v>102</v>
      </c>
      <c r="H14" s="6" t="n">
        <f aca="false">IF(F14="Dead",3,0)</f>
        <v>0</v>
      </c>
      <c r="I14" s="7" t="n">
        <f aca="false">VLOOKUP(G14,Weights!$A$2:$B$7,2,FALSE())</f>
        <v>0.192</v>
      </c>
      <c r="J14" s="7" t="n">
        <f aca="false">H14*I14</f>
        <v>0</v>
      </c>
      <c r="K14" s="3" t="s">
        <v>103</v>
      </c>
      <c r="L14" s="8"/>
      <c r="M14" s="8" t="s">
        <v>91</v>
      </c>
      <c r="N14" s="9" t="n">
        <v>46319</v>
      </c>
      <c r="O14" s="8" t="s">
        <v>92</v>
      </c>
    </row>
    <row r="15" customFormat="false" ht="69.75" hidden="false" customHeight="true" outlineLevel="0" collapsed="false">
      <c r="A15" s="4" t="s">
        <v>99</v>
      </c>
      <c r="B15" s="3" t="s">
        <v>85</v>
      </c>
      <c r="C15" s="4" t="s">
        <v>109</v>
      </c>
      <c r="D15" s="3" t="s">
        <v>87</v>
      </c>
      <c r="E15" s="5" t="n">
        <v>200</v>
      </c>
      <c r="F15" s="3" t="s">
        <v>101</v>
      </c>
      <c r="G15" s="3" t="s">
        <v>102</v>
      </c>
      <c r="H15" s="6" t="n">
        <f aca="false">IF(F15="Dead",3,0)</f>
        <v>0</v>
      </c>
      <c r="I15" s="7" t="n">
        <f aca="false">VLOOKUP(G15,Weights!$A$2:$B$7,2,FALSE())</f>
        <v>0.192</v>
      </c>
      <c r="J15" s="7" t="n">
        <f aca="false">H15*I15</f>
        <v>0</v>
      </c>
      <c r="K15" s="3" t="s">
        <v>103</v>
      </c>
      <c r="L15" s="8"/>
      <c r="M15" s="8" t="s">
        <v>91</v>
      </c>
      <c r="N15" s="9" t="n">
        <v>46319</v>
      </c>
      <c r="O15" s="8" t="s">
        <v>92</v>
      </c>
    </row>
    <row r="16" customFormat="false" ht="69.75" hidden="false" customHeight="true" outlineLevel="0" collapsed="false">
      <c r="A16" s="4" t="s">
        <v>99</v>
      </c>
      <c r="B16" s="3" t="s">
        <v>85</v>
      </c>
      <c r="C16" s="4" t="s">
        <v>110</v>
      </c>
      <c r="D16" s="3" t="s">
        <v>87</v>
      </c>
      <c r="E16" s="5" t="n">
        <v>200</v>
      </c>
      <c r="F16" s="3" t="s">
        <v>101</v>
      </c>
      <c r="G16" s="3" t="s">
        <v>102</v>
      </c>
      <c r="H16" s="6" t="n">
        <f aca="false">IF(F16="Dead",3,0)</f>
        <v>0</v>
      </c>
      <c r="I16" s="7" t="n">
        <f aca="false">VLOOKUP(G16,Weights!$A$2:$B$7,2,FALSE())</f>
        <v>0.192</v>
      </c>
      <c r="J16" s="7" t="n">
        <f aca="false">H16*I16</f>
        <v>0</v>
      </c>
      <c r="K16" s="3" t="s">
        <v>103</v>
      </c>
      <c r="L16" s="8"/>
      <c r="M16" s="8" t="s">
        <v>91</v>
      </c>
      <c r="N16" s="9" t="n">
        <v>46319</v>
      </c>
      <c r="O16" s="8" t="s">
        <v>92</v>
      </c>
    </row>
    <row r="17" customFormat="false" ht="69.75" hidden="false" customHeight="true" outlineLevel="0" collapsed="false">
      <c r="A17" s="4" t="s">
        <v>99</v>
      </c>
      <c r="B17" s="3" t="s">
        <v>85</v>
      </c>
      <c r="C17" s="4" t="s">
        <v>111</v>
      </c>
      <c r="D17" s="3" t="s">
        <v>87</v>
      </c>
      <c r="E17" s="5" t="n">
        <v>200</v>
      </c>
      <c r="F17" s="3" t="s">
        <v>101</v>
      </c>
      <c r="G17" s="3" t="s">
        <v>102</v>
      </c>
      <c r="H17" s="6" t="n">
        <f aca="false">IF(F17="Dead",3,0)</f>
        <v>0</v>
      </c>
      <c r="I17" s="7" t="n">
        <f aca="false">VLOOKUP(G17,Weights!$A$2:$B$7,2,FALSE())</f>
        <v>0.192</v>
      </c>
      <c r="J17" s="7" t="n">
        <f aca="false">H17*I17</f>
        <v>0</v>
      </c>
      <c r="K17" s="3" t="s">
        <v>103</v>
      </c>
      <c r="L17" s="8"/>
      <c r="M17" s="8" t="s">
        <v>91</v>
      </c>
      <c r="N17" s="9" t="n">
        <v>46319</v>
      </c>
      <c r="O17" s="8" t="s">
        <v>92</v>
      </c>
    </row>
    <row r="18" customFormat="false" ht="69.75" hidden="false" customHeight="true" outlineLevel="0" collapsed="false">
      <c r="A18" s="4" t="s">
        <v>112</v>
      </c>
      <c r="B18" s="3" t="s">
        <v>85</v>
      </c>
      <c r="C18" s="4" t="s">
        <v>113</v>
      </c>
      <c r="D18" s="3" t="s">
        <v>87</v>
      </c>
      <c r="E18" s="5" t="n">
        <v>200</v>
      </c>
      <c r="F18" s="3" t="s">
        <v>101</v>
      </c>
      <c r="G18" s="3" t="s">
        <v>89</v>
      </c>
      <c r="H18" s="6" t="n">
        <f aca="false">IF(F18="Dead",3,0)</f>
        <v>0</v>
      </c>
      <c r="I18" s="7" t="n">
        <f aca="false">VLOOKUP(G18,Weights!$A$2:$B$7,2,FALSE())</f>
        <v>0.259</v>
      </c>
      <c r="J18" s="7" t="n">
        <f aca="false">H18*I18</f>
        <v>0</v>
      </c>
      <c r="K18" s="3" t="s">
        <v>103</v>
      </c>
      <c r="L18" s="8"/>
      <c r="M18" s="8" t="s">
        <v>91</v>
      </c>
      <c r="N18" s="9" t="n">
        <v>46319</v>
      </c>
      <c r="O18" s="8" t="s">
        <v>92</v>
      </c>
    </row>
    <row r="19" customFormat="false" ht="69.75" hidden="false" customHeight="true" outlineLevel="0" collapsed="false">
      <c r="A19" s="4" t="s">
        <v>112</v>
      </c>
      <c r="B19" s="3" t="s">
        <v>85</v>
      </c>
      <c r="C19" s="4" t="s">
        <v>114</v>
      </c>
      <c r="D19" s="3" t="s">
        <v>87</v>
      </c>
      <c r="E19" s="5" t="n">
        <v>200</v>
      </c>
      <c r="F19" s="3" t="s">
        <v>101</v>
      </c>
      <c r="G19" s="3" t="s">
        <v>89</v>
      </c>
      <c r="H19" s="6" t="n">
        <f aca="false">IF(F19="Dead",3,0)</f>
        <v>0</v>
      </c>
      <c r="I19" s="7" t="n">
        <f aca="false">VLOOKUP(G19,Weights!$A$2:$B$7,2,FALSE())</f>
        <v>0.259</v>
      </c>
      <c r="J19" s="7" t="n">
        <f aca="false">H19*I19</f>
        <v>0</v>
      </c>
      <c r="K19" s="3" t="s">
        <v>103</v>
      </c>
      <c r="L19" s="8"/>
      <c r="M19" s="8" t="s">
        <v>91</v>
      </c>
      <c r="N19" s="9" t="n">
        <v>46319</v>
      </c>
      <c r="O19" s="8" t="s">
        <v>92</v>
      </c>
    </row>
    <row r="20" customFormat="false" ht="69.75" hidden="false" customHeight="true" outlineLevel="0" collapsed="false">
      <c r="A20" s="4" t="s">
        <v>112</v>
      </c>
      <c r="B20" s="3" t="s">
        <v>85</v>
      </c>
      <c r="C20" s="4" t="s">
        <v>115</v>
      </c>
      <c r="D20" s="3" t="s">
        <v>87</v>
      </c>
      <c r="E20" s="5" t="n">
        <v>200</v>
      </c>
      <c r="F20" s="3" t="s">
        <v>101</v>
      </c>
      <c r="G20" s="3" t="s">
        <v>89</v>
      </c>
      <c r="H20" s="6" t="n">
        <f aca="false">IF(F20="Dead",3,0)</f>
        <v>0</v>
      </c>
      <c r="I20" s="7" t="n">
        <f aca="false">VLOOKUP(G20,Weights!$A$2:$B$7,2,FALSE())</f>
        <v>0.259</v>
      </c>
      <c r="J20" s="7" t="n">
        <f aca="false">H20*I20</f>
        <v>0</v>
      </c>
      <c r="K20" s="3" t="s">
        <v>103</v>
      </c>
      <c r="L20" s="8"/>
      <c r="M20" s="8" t="s">
        <v>91</v>
      </c>
      <c r="N20" s="9" t="n">
        <v>46319</v>
      </c>
      <c r="O20" s="8" t="s">
        <v>92</v>
      </c>
    </row>
    <row r="21" customFormat="false" ht="69.75" hidden="false" customHeight="true" outlineLevel="0" collapsed="false">
      <c r="A21" s="4" t="s">
        <v>112</v>
      </c>
      <c r="B21" s="3" t="s">
        <v>85</v>
      </c>
      <c r="C21" s="4" t="s">
        <v>116</v>
      </c>
      <c r="D21" s="3" t="s">
        <v>87</v>
      </c>
      <c r="E21" s="5" t="n">
        <v>200</v>
      </c>
      <c r="F21" s="3" t="s">
        <v>101</v>
      </c>
      <c r="G21" s="3" t="s">
        <v>89</v>
      </c>
      <c r="H21" s="6" t="n">
        <f aca="false">IF(F21="Dead",3,0)</f>
        <v>0</v>
      </c>
      <c r="I21" s="7" t="n">
        <f aca="false">VLOOKUP(G21,Weights!$A$2:$B$7,2,FALSE())</f>
        <v>0.259</v>
      </c>
      <c r="J21" s="7" t="n">
        <f aca="false">H21*I21</f>
        <v>0</v>
      </c>
      <c r="K21" s="3" t="s">
        <v>103</v>
      </c>
      <c r="L21" s="8"/>
      <c r="M21" s="8" t="s">
        <v>91</v>
      </c>
      <c r="N21" s="9" t="n">
        <v>46319</v>
      </c>
      <c r="O21" s="8" t="s">
        <v>92</v>
      </c>
    </row>
    <row r="22" customFormat="false" ht="69.75" hidden="false" customHeight="true" outlineLevel="0" collapsed="false">
      <c r="A22" s="4" t="s">
        <v>112</v>
      </c>
      <c r="B22" s="3" t="s">
        <v>85</v>
      </c>
      <c r="C22" s="4" t="s">
        <v>117</v>
      </c>
      <c r="D22" s="3" t="s">
        <v>87</v>
      </c>
      <c r="E22" s="5" t="n">
        <v>200</v>
      </c>
      <c r="F22" s="3" t="s">
        <v>101</v>
      </c>
      <c r="G22" s="3" t="s">
        <v>89</v>
      </c>
      <c r="H22" s="6" t="n">
        <f aca="false">IF(F22="Dead",3,0)</f>
        <v>0</v>
      </c>
      <c r="I22" s="7" t="n">
        <f aca="false">VLOOKUP(G22,Weights!$A$2:$B$7,2,FALSE())</f>
        <v>0.259</v>
      </c>
      <c r="J22" s="7" t="n">
        <f aca="false">H22*I22</f>
        <v>0</v>
      </c>
      <c r="K22" s="3" t="s">
        <v>103</v>
      </c>
      <c r="L22" s="8"/>
      <c r="M22" s="8" t="s">
        <v>91</v>
      </c>
      <c r="N22" s="9" t="n">
        <v>46319</v>
      </c>
      <c r="O22" s="8" t="s">
        <v>92</v>
      </c>
    </row>
    <row r="23" customFormat="false" ht="69.75" hidden="false" customHeight="true" outlineLevel="0" collapsed="false">
      <c r="A23" s="4" t="s">
        <v>112</v>
      </c>
      <c r="B23" s="3" t="s">
        <v>85</v>
      </c>
      <c r="C23" s="4" t="s">
        <v>118</v>
      </c>
      <c r="D23" s="3" t="s">
        <v>87</v>
      </c>
      <c r="E23" s="5" t="n">
        <v>200</v>
      </c>
      <c r="F23" s="3" t="s">
        <v>101</v>
      </c>
      <c r="G23" s="3" t="s">
        <v>89</v>
      </c>
      <c r="H23" s="6" t="n">
        <f aca="false">IF(F23="Dead",3,0)</f>
        <v>0</v>
      </c>
      <c r="I23" s="7" t="n">
        <f aca="false">VLOOKUP(G23,Weights!$A$2:$B$7,2,FALSE())</f>
        <v>0.259</v>
      </c>
      <c r="J23" s="7" t="n">
        <f aca="false">H23*I23</f>
        <v>0</v>
      </c>
      <c r="K23" s="3" t="s">
        <v>103</v>
      </c>
      <c r="L23" s="8"/>
      <c r="M23" s="8" t="s">
        <v>91</v>
      </c>
      <c r="N23" s="9" t="n">
        <v>46319</v>
      </c>
      <c r="O23" s="8" t="s">
        <v>92</v>
      </c>
    </row>
    <row r="24" customFormat="false" ht="69.75" hidden="false" customHeight="true" outlineLevel="0" collapsed="false">
      <c r="A24" s="4" t="s">
        <v>112</v>
      </c>
      <c r="B24" s="3" t="s">
        <v>85</v>
      </c>
      <c r="C24" s="4" t="s">
        <v>119</v>
      </c>
      <c r="D24" s="3" t="s">
        <v>87</v>
      </c>
      <c r="E24" s="5" t="n">
        <v>200</v>
      </c>
      <c r="F24" s="3" t="s">
        <v>101</v>
      </c>
      <c r="G24" s="3" t="s">
        <v>89</v>
      </c>
      <c r="H24" s="6" t="n">
        <f aca="false">IF(F24="Dead",3,0)</f>
        <v>0</v>
      </c>
      <c r="I24" s="7" t="n">
        <f aca="false">VLOOKUP(G24,Weights!$A$2:$B$7,2,FALSE())</f>
        <v>0.259</v>
      </c>
      <c r="J24" s="7" t="n">
        <f aca="false">H24*I24</f>
        <v>0</v>
      </c>
      <c r="K24" s="3" t="s">
        <v>103</v>
      </c>
      <c r="L24" s="8"/>
      <c r="M24" s="8" t="s">
        <v>91</v>
      </c>
      <c r="N24" s="9" t="n">
        <v>46319</v>
      </c>
      <c r="O24" s="8" t="s">
        <v>92</v>
      </c>
    </row>
    <row r="25" customFormat="false" ht="69.75" hidden="false" customHeight="true" outlineLevel="0" collapsed="false">
      <c r="A25" s="4" t="s">
        <v>112</v>
      </c>
      <c r="B25" s="3" t="s">
        <v>85</v>
      </c>
      <c r="C25" s="4" t="s">
        <v>120</v>
      </c>
      <c r="D25" s="3" t="s">
        <v>87</v>
      </c>
      <c r="E25" s="5" t="n">
        <v>200</v>
      </c>
      <c r="F25" s="3" t="s">
        <v>101</v>
      </c>
      <c r="G25" s="3" t="s">
        <v>89</v>
      </c>
      <c r="H25" s="6" t="n">
        <f aca="false">IF(F25="Dead",3,0)</f>
        <v>0</v>
      </c>
      <c r="I25" s="7" t="n">
        <f aca="false">VLOOKUP(G25,Weights!$A$2:$B$7,2,FALSE())</f>
        <v>0.259</v>
      </c>
      <c r="J25" s="7" t="n">
        <f aca="false">H25*I25</f>
        <v>0</v>
      </c>
      <c r="K25" s="3" t="s">
        <v>103</v>
      </c>
      <c r="L25" s="8"/>
      <c r="M25" s="8" t="s">
        <v>91</v>
      </c>
      <c r="N25" s="9" t="n">
        <v>46319</v>
      </c>
      <c r="O25" s="8" t="s">
        <v>92</v>
      </c>
    </row>
    <row r="26" customFormat="false" ht="69.75" hidden="false" customHeight="true" outlineLevel="0" collapsed="false">
      <c r="A26" s="4" t="s">
        <v>112</v>
      </c>
      <c r="B26" s="3" t="s">
        <v>85</v>
      </c>
      <c r="C26" s="4" t="s">
        <v>121</v>
      </c>
      <c r="D26" s="3" t="s">
        <v>87</v>
      </c>
      <c r="E26" s="5" t="n">
        <v>200</v>
      </c>
      <c r="F26" s="3" t="s">
        <v>101</v>
      </c>
      <c r="G26" s="3" t="s">
        <v>89</v>
      </c>
      <c r="H26" s="6" t="n">
        <f aca="false">IF(F26="Dead",3,0)</f>
        <v>0</v>
      </c>
      <c r="I26" s="7" t="n">
        <f aca="false">VLOOKUP(G26,Weights!$A$2:$B$7,2,FALSE())</f>
        <v>0.259</v>
      </c>
      <c r="J26" s="7" t="n">
        <f aca="false">H26*I26</f>
        <v>0</v>
      </c>
      <c r="K26" s="3" t="s">
        <v>103</v>
      </c>
      <c r="L26" s="8"/>
      <c r="M26" s="8" t="s">
        <v>91</v>
      </c>
      <c r="N26" s="9" t="n">
        <v>46319</v>
      </c>
      <c r="O26" s="8" t="s">
        <v>92</v>
      </c>
    </row>
    <row r="27" customFormat="false" ht="69.75" hidden="false" customHeight="true" outlineLevel="0" collapsed="false">
      <c r="A27" s="4" t="s">
        <v>112</v>
      </c>
      <c r="B27" s="3" t="s">
        <v>85</v>
      </c>
      <c r="C27" s="4" t="s">
        <v>122</v>
      </c>
      <c r="D27" s="3" t="s">
        <v>87</v>
      </c>
      <c r="E27" s="5" t="n">
        <v>200</v>
      </c>
      <c r="F27" s="3" t="s">
        <v>101</v>
      </c>
      <c r="G27" s="3" t="s">
        <v>89</v>
      </c>
      <c r="H27" s="6" t="n">
        <f aca="false">IF(F27="Dead",3,0)</f>
        <v>0</v>
      </c>
      <c r="I27" s="7" t="n">
        <f aca="false">VLOOKUP(G27,Weights!$A$2:$B$7,2,FALSE())</f>
        <v>0.259</v>
      </c>
      <c r="J27" s="7" t="n">
        <f aca="false">H27*I27</f>
        <v>0</v>
      </c>
      <c r="K27" s="3" t="s">
        <v>103</v>
      </c>
      <c r="L27" s="8"/>
      <c r="M27" s="8" t="s">
        <v>91</v>
      </c>
      <c r="N27" s="9" t="n">
        <v>46319</v>
      </c>
      <c r="O27" s="8" t="s">
        <v>92</v>
      </c>
    </row>
    <row r="28" customFormat="false" ht="69.75" hidden="false" customHeight="true" outlineLevel="0" collapsed="false">
      <c r="A28" s="4" t="s">
        <v>112</v>
      </c>
      <c r="B28" s="3" t="s">
        <v>85</v>
      </c>
      <c r="C28" s="4" t="s">
        <v>123</v>
      </c>
      <c r="D28" s="3" t="s">
        <v>87</v>
      </c>
      <c r="E28" s="5" t="n">
        <v>200</v>
      </c>
      <c r="F28" s="3" t="s">
        <v>101</v>
      </c>
      <c r="G28" s="3" t="s">
        <v>89</v>
      </c>
      <c r="H28" s="6" t="n">
        <f aca="false">IF(F28="Dead",3,0)</f>
        <v>0</v>
      </c>
      <c r="I28" s="7" t="n">
        <f aca="false">VLOOKUP(G28,Weights!$A$2:$B$7,2,FALSE())</f>
        <v>0.259</v>
      </c>
      <c r="J28" s="7" t="n">
        <f aca="false">H28*I28</f>
        <v>0</v>
      </c>
      <c r="K28" s="3" t="s">
        <v>103</v>
      </c>
      <c r="L28" s="8"/>
      <c r="M28" s="8" t="s">
        <v>91</v>
      </c>
      <c r="N28" s="9" t="n">
        <v>46319</v>
      </c>
      <c r="O28" s="8" t="s">
        <v>92</v>
      </c>
    </row>
    <row r="29" customFormat="false" ht="69.75" hidden="false" customHeight="true" outlineLevel="0" collapsed="false">
      <c r="A29" s="4" t="s">
        <v>112</v>
      </c>
      <c r="B29" s="3" t="s">
        <v>85</v>
      </c>
      <c r="C29" s="4" t="s">
        <v>124</v>
      </c>
      <c r="D29" s="3" t="s">
        <v>87</v>
      </c>
      <c r="E29" s="5" t="n">
        <v>200</v>
      </c>
      <c r="F29" s="3" t="s">
        <v>101</v>
      </c>
      <c r="G29" s="3" t="s">
        <v>89</v>
      </c>
      <c r="H29" s="6" t="n">
        <f aca="false">IF(F29="Dead",3,0)</f>
        <v>0</v>
      </c>
      <c r="I29" s="7" t="n">
        <f aca="false">VLOOKUP(G29,Weights!$A$2:$B$7,2,FALSE())</f>
        <v>0.259</v>
      </c>
      <c r="J29" s="7" t="n">
        <f aca="false">H29*I29</f>
        <v>0</v>
      </c>
      <c r="K29" s="3" t="s">
        <v>103</v>
      </c>
      <c r="L29" s="8"/>
      <c r="M29" s="8" t="s">
        <v>91</v>
      </c>
      <c r="N29" s="9" t="n">
        <v>46319</v>
      </c>
      <c r="O29" s="8" t="s">
        <v>92</v>
      </c>
    </row>
    <row r="30" customFormat="false" ht="69.75" hidden="false" customHeight="true" outlineLevel="0" collapsed="false">
      <c r="A30" s="4" t="s">
        <v>112</v>
      </c>
      <c r="B30" s="3" t="s">
        <v>85</v>
      </c>
      <c r="C30" s="4" t="s">
        <v>125</v>
      </c>
      <c r="D30" s="3" t="s">
        <v>87</v>
      </c>
      <c r="E30" s="5" t="n">
        <v>200</v>
      </c>
      <c r="F30" s="3" t="s">
        <v>101</v>
      </c>
      <c r="G30" s="3" t="s">
        <v>89</v>
      </c>
      <c r="H30" s="6" t="n">
        <f aca="false">IF(F30="Dead",3,0)</f>
        <v>0</v>
      </c>
      <c r="I30" s="7" t="n">
        <f aca="false">VLOOKUP(G30,Weights!$A$2:$B$7,2,FALSE())</f>
        <v>0.259</v>
      </c>
      <c r="J30" s="7" t="n">
        <f aca="false">H30*I30</f>
        <v>0</v>
      </c>
      <c r="K30" s="3" t="s">
        <v>103</v>
      </c>
      <c r="L30" s="8"/>
      <c r="M30" s="8" t="s">
        <v>91</v>
      </c>
      <c r="N30" s="9" t="n">
        <v>46319</v>
      </c>
      <c r="O30" s="8" t="s">
        <v>92</v>
      </c>
    </row>
    <row r="31" customFormat="false" ht="69.75" hidden="false" customHeight="true" outlineLevel="0" collapsed="false">
      <c r="A31" s="4" t="s">
        <v>126</v>
      </c>
      <c r="B31" s="3" t="s">
        <v>85</v>
      </c>
      <c r="C31" s="4" t="s">
        <v>127</v>
      </c>
      <c r="D31" s="3" t="s">
        <v>128</v>
      </c>
      <c r="E31" s="5" t="n">
        <v>404</v>
      </c>
      <c r="F31" s="3" t="s">
        <v>88</v>
      </c>
      <c r="G31" s="3" t="s">
        <v>102</v>
      </c>
      <c r="H31" s="6" t="n">
        <f aca="false">IF(F31="Dead",3,0)</f>
        <v>3</v>
      </c>
      <c r="I31" s="7" t="n">
        <f aca="false">VLOOKUP(G31,Weights!$A$2:$B$7,2,FALSE())</f>
        <v>0.192</v>
      </c>
      <c r="J31" s="7" t="n">
        <f aca="false">H31*I31</f>
        <v>0.576</v>
      </c>
      <c r="K31" s="3" t="s">
        <v>129</v>
      </c>
      <c r="L31" s="8"/>
      <c r="M31" s="8" t="s">
        <v>91</v>
      </c>
      <c r="N31" s="9" t="n">
        <v>46319</v>
      </c>
      <c r="O31" s="8" t="s">
        <v>92</v>
      </c>
    </row>
    <row r="32" customFormat="false" ht="69.75" hidden="false" customHeight="true" outlineLevel="0" collapsed="false">
      <c r="A32" s="4" t="s">
        <v>126</v>
      </c>
      <c r="B32" s="3" t="s">
        <v>85</v>
      </c>
      <c r="C32" s="4" t="s">
        <v>130</v>
      </c>
      <c r="D32" s="3" t="s">
        <v>128</v>
      </c>
      <c r="E32" s="5" t="n">
        <v>404</v>
      </c>
      <c r="F32" s="3" t="s">
        <v>88</v>
      </c>
      <c r="G32" s="3" t="s">
        <v>102</v>
      </c>
      <c r="H32" s="6" t="n">
        <f aca="false">IF(F32="Dead",3,0)</f>
        <v>3</v>
      </c>
      <c r="I32" s="7" t="n">
        <f aca="false">VLOOKUP(G32,Weights!$A$2:$B$7,2,FALSE())</f>
        <v>0.192</v>
      </c>
      <c r="J32" s="7" t="n">
        <f aca="false">H32*I32</f>
        <v>0.576</v>
      </c>
      <c r="K32" s="3" t="s">
        <v>129</v>
      </c>
      <c r="L32" s="8"/>
      <c r="M32" s="8" t="s">
        <v>91</v>
      </c>
      <c r="N32" s="9" t="n">
        <v>46319</v>
      </c>
      <c r="O32" s="8" t="s">
        <v>92</v>
      </c>
    </row>
    <row r="33" customFormat="false" ht="69.75" hidden="false" customHeight="true" outlineLevel="0" collapsed="false">
      <c r="A33" s="4" t="s">
        <v>126</v>
      </c>
      <c r="B33" s="3" t="s">
        <v>85</v>
      </c>
      <c r="C33" s="4" t="s">
        <v>131</v>
      </c>
      <c r="D33" s="3" t="s">
        <v>128</v>
      </c>
      <c r="E33" s="5" t="n">
        <v>404</v>
      </c>
      <c r="F33" s="3" t="s">
        <v>88</v>
      </c>
      <c r="G33" s="3" t="s">
        <v>102</v>
      </c>
      <c r="H33" s="6" t="n">
        <f aca="false">IF(F33="Dead",3,0)</f>
        <v>3</v>
      </c>
      <c r="I33" s="7" t="n">
        <f aca="false">VLOOKUP(G33,Weights!$A$2:$B$7,2,FALSE())</f>
        <v>0.192</v>
      </c>
      <c r="J33" s="7" t="n">
        <f aca="false">H33*I33</f>
        <v>0.576</v>
      </c>
      <c r="K33" s="3" t="s">
        <v>129</v>
      </c>
      <c r="L33" s="8"/>
      <c r="M33" s="8" t="s">
        <v>91</v>
      </c>
      <c r="N33" s="9" t="n">
        <v>46319</v>
      </c>
      <c r="O33" s="8" t="s">
        <v>92</v>
      </c>
    </row>
    <row r="34" customFormat="false" ht="69.75" hidden="false" customHeight="true" outlineLevel="0" collapsed="false">
      <c r="A34" s="4" t="s">
        <v>126</v>
      </c>
      <c r="B34" s="3" t="s">
        <v>85</v>
      </c>
      <c r="C34" s="4" t="s">
        <v>132</v>
      </c>
      <c r="D34" s="3" t="s">
        <v>128</v>
      </c>
      <c r="E34" s="5" t="n">
        <v>404</v>
      </c>
      <c r="F34" s="3" t="s">
        <v>88</v>
      </c>
      <c r="G34" s="3" t="s">
        <v>102</v>
      </c>
      <c r="H34" s="6" t="n">
        <f aca="false">IF(F34="Dead",3,0)</f>
        <v>3</v>
      </c>
      <c r="I34" s="7" t="n">
        <f aca="false">VLOOKUP(G34,Weights!$A$2:$B$7,2,FALSE())</f>
        <v>0.192</v>
      </c>
      <c r="J34" s="7" t="n">
        <f aca="false">H34*I34</f>
        <v>0.576</v>
      </c>
      <c r="K34" s="3" t="s">
        <v>129</v>
      </c>
      <c r="L34" s="8"/>
      <c r="M34" s="8" t="s">
        <v>91</v>
      </c>
      <c r="N34" s="9" t="n">
        <v>46319</v>
      </c>
      <c r="O34" s="8" t="s">
        <v>92</v>
      </c>
    </row>
    <row r="35" customFormat="false" ht="69.75" hidden="false" customHeight="true" outlineLevel="0" collapsed="false">
      <c r="A35" s="4" t="s">
        <v>126</v>
      </c>
      <c r="B35" s="3" t="s">
        <v>85</v>
      </c>
      <c r="C35" s="4" t="s">
        <v>133</v>
      </c>
      <c r="D35" s="3" t="s">
        <v>128</v>
      </c>
      <c r="E35" s="5" t="n">
        <v>200</v>
      </c>
      <c r="F35" s="3" t="s">
        <v>101</v>
      </c>
      <c r="G35" s="3" t="s">
        <v>102</v>
      </c>
      <c r="H35" s="6" t="n">
        <f aca="false">IF(F35="Dead",3,0)</f>
        <v>0</v>
      </c>
      <c r="I35" s="7" t="n">
        <f aca="false">VLOOKUP(G35,Weights!$A$2:$B$7,2,FALSE())</f>
        <v>0.192</v>
      </c>
      <c r="J35" s="7" t="n">
        <f aca="false">H35*I35</f>
        <v>0</v>
      </c>
      <c r="K35" s="3" t="s">
        <v>134</v>
      </c>
      <c r="L35" s="8"/>
      <c r="M35" s="8" t="s">
        <v>91</v>
      </c>
      <c r="N35" s="9" t="n">
        <v>46319</v>
      </c>
      <c r="O35" s="8" t="s">
        <v>92</v>
      </c>
    </row>
    <row r="36" customFormat="false" ht="69.75" hidden="false" customHeight="true" outlineLevel="0" collapsed="false">
      <c r="A36" s="4" t="s">
        <v>126</v>
      </c>
      <c r="B36" s="3" t="s">
        <v>85</v>
      </c>
      <c r="C36" s="4" t="s">
        <v>135</v>
      </c>
      <c r="D36" s="3" t="s">
        <v>128</v>
      </c>
      <c r="E36" s="5" t="n">
        <v>404</v>
      </c>
      <c r="F36" s="3" t="s">
        <v>88</v>
      </c>
      <c r="G36" s="3" t="s">
        <v>102</v>
      </c>
      <c r="H36" s="6" t="n">
        <f aca="false">IF(F36="Dead",3,0)</f>
        <v>3</v>
      </c>
      <c r="I36" s="7" t="n">
        <f aca="false">VLOOKUP(G36,Weights!$A$2:$B$7,2,FALSE())</f>
        <v>0.192</v>
      </c>
      <c r="J36" s="7" t="n">
        <f aca="false">H36*I36</f>
        <v>0.576</v>
      </c>
      <c r="K36" s="3" t="s">
        <v>129</v>
      </c>
      <c r="L36" s="8"/>
      <c r="M36" s="8" t="s">
        <v>91</v>
      </c>
      <c r="N36" s="9" t="n">
        <v>46319</v>
      </c>
      <c r="O36" s="8" t="s">
        <v>92</v>
      </c>
    </row>
    <row r="37" customFormat="false" ht="69.75" hidden="false" customHeight="true" outlineLevel="0" collapsed="false">
      <c r="A37" s="4" t="s">
        <v>136</v>
      </c>
      <c r="B37" s="3" t="s">
        <v>85</v>
      </c>
      <c r="C37" s="4" t="s">
        <v>137</v>
      </c>
      <c r="D37" s="3" t="s">
        <v>138</v>
      </c>
      <c r="E37" s="5" t="n">
        <v>404</v>
      </c>
      <c r="F37" s="3" t="s">
        <v>88</v>
      </c>
      <c r="G37" s="3" t="s">
        <v>102</v>
      </c>
      <c r="H37" s="6" t="n">
        <f aca="false">IF(F37="Dead",3,0)</f>
        <v>3</v>
      </c>
      <c r="I37" s="7" t="n">
        <f aca="false">VLOOKUP(G37,Weights!$A$2:$B$7,2,FALSE())</f>
        <v>0.192</v>
      </c>
      <c r="J37" s="7" t="n">
        <f aca="false">H37*I37</f>
        <v>0.576</v>
      </c>
      <c r="K37" s="3" t="s">
        <v>139</v>
      </c>
      <c r="L37" s="8"/>
      <c r="M37" s="8" t="s">
        <v>91</v>
      </c>
      <c r="N37" s="9" t="n">
        <v>46319</v>
      </c>
      <c r="O37" s="8" t="s">
        <v>92</v>
      </c>
    </row>
    <row r="38" customFormat="false" ht="69.75" hidden="false" customHeight="true" outlineLevel="0" collapsed="false">
      <c r="A38" s="4" t="s">
        <v>140</v>
      </c>
      <c r="B38" s="3" t="s">
        <v>85</v>
      </c>
      <c r="C38" s="4" t="s">
        <v>137</v>
      </c>
      <c r="D38" s="3" t="s">
        <v>138</v>
      </c>
      <c r="E38" s="5" t="n">
        <v>404</v>
      </c>
      <c r="F38" s="3" t="s">
        <v>88</v>
      </c>
      <c r="G38" s="3" t="s">
        <v>89</v>
      </c>
      <c r="H38" s="6" t="n">
        <f aca="false">IF(F38="Dead",3,0)</f>
        <v>3</v>
      </c>
      <c r="I38" s="7" t="n">
        <f aca="false">VLOOKUP(G38,Weights!$A$2:$B$7,2,FALSE())</f>
        <v>0.259</v>
      </c>
      <c r="J38" s="7" t="n">
        <f aca="false">H38*I38</f>
        <v>0.777</v>
      </c>
      <c r="K38" s="3" t="s">
        <v>139</v>
      </c>
      <c r="L38" s="8"/>
      <c r="M38" s="8" t="s">
        <v>91</v>
      </c>
      <c r="N38" s="9" t="n">
        <v>46319</v>
      </c>
      <c r="O38" s="8" t="s">
        <v>92</v>
      </c>
    </row>
    <row r="39" customFormat="false" ht="69.75" hidden="false" customHeight="true" outlineLevel="0" collapsed="false">
      <c r="A39" s="4" t="s">
        <v>141</v>
      </c>
      <c r="B39" s="3" t="s">
        <v>85</v>
      </c>
      <c r="C39" s="4" t="s">
        <v>142</v>
      </c>
      <c r="D39" s="3" t="s">
        <v>128</v>
      </c>
      <c r="E39" s="5" t="n">
        <v>200</v>
      </c>
      <c r="F39" s="3" t="s">
        <v>101</v>
      </c>
      <c r="G39" s="3" t="s">
        <v>102</v>
      </c>
      <c r="H39" s="6" t="n">
        <f aca="false">IF(F39="Dead",3,0)</f>
        <v>0</v>
      </c>
      <c r="I39" s="7" t="n">
        <f aca="false">VLOOKUP(G39,Weights!$A$2:$B$7,2,FALSE())</f>
        <v>0.192</v>
      </c>
      <c r="J39" s="7" t="n">
        <f aca="false">H39*I39</f>
        <v>0</v>
      </c>
      <c r="K39" s="3" t="s">
        <v>134</v>
      </c>
      <c r="L39" s="8"/>
      <c r="M39" s="8" t="s">
        <v>91</v>
      </c>
      <c r="N39" s="9" t="n">
        <v>46319</v>
      </c>
      <c r="O39" s="8" t="s">
        <v>92</v>
      </c>
    </row>
    <row r="40" customFormat="false" ht="69.75" hidden="false" customHeight="true" outlineLevel="0" collapsed="false">
      <c r="A40" s="4" t="s">
        <v>141</v>
      </c>
      <c r="B40" s="3" t="s">
        <v>85</v>
      </c>
      <c r="C40" s="4" t="s">
        <v>143</v>
      </c>
      <c r="D40" s="3" t="s">
        <v>128</v>
      </c>
      <c r="E40" s="5" t="n">
        <v>200</v>
      </c>
      <c r="F40" s="3" t="s">
        <v>101</v>
      </c>
      <c r="G40" s="3" t="s">
        <v>102</v>
      </c>
      <c r="H40" s="6" t="n">
        <f aca="false">IF(F40="Dead",3,0)</f>
        <v>0</v>
      </c>
      <c r="I40" s="7" t="n">
        <f aca="false">VLOOKUP(G40,Weights!$A$2:$B$7,2,FALSE())</f>
        <v>0.192</v>
      </c>
      <c r="J40" s="7" t="n">
        <f aca="false">H40*I40</f>
        <v>0</v>
      </c>
      <c r="K40" s="3" t="s">
        <v>134</v>
      </c>
      <c r="L40" s="8"/>
      <c r="M40" s="8" t="s">
        <v>91</v>
      </c>
      <c r="N40" s="9" t="n">
        <v>46319</v>
      </c>
      <c r="O40" s="8" t="s">
        <v>92</v>
      </c>
    </row>
    <row r="41" customFormat="false" ht="69.75" hidden="false" customHeight="true" outlineLevel="0" collapsed="false">
      <c r="A41" s="4" t="s">
        <v>141</v>
      </c>
      <c r="B41" s="3" t="s">
        <v>85</v>
      </c>
      <c r="C41" s="4" t="s">
        <v>144</v>
      </c>
      <c r="D41" s="3" t="s">
        <v>128</v>
      </c>
      <c r="E41" s="5" t="n">
        <v>404</v>
      </c>
      <c r="F41" s="3" t="s">
        <v>88</v>
      </c>
      <c r="G41" s="3" t="s">
        <v>102</v>
      </c>
      <c r="H41" s="6" t="n">
        <f aca="false">IF(F41="Dead",3,0)</f>
        <v>3</v>
      </c>
      <c r="I41" s="7" t="n">
        <f aca="false">VLOOKUP(G41,Weights!$A$2:$B$7,2,FALSE())</f>
        <v>0.192</v>
      </c>
      <c r="J41" s="7" t="n">
        <f aca="false">H41*I41</f>
        <v>0.576</v>
      </c>
      <c r="K41" s="3" t="s">
        <v>129</v>
      </c>
      <c r="L41" s="8"/>
      <c r="M41" s="8" t="s">
        <v>91</v>
      </c>
      <c r="N41" s="9" t="n">
        <v>46319</v>
      </c>
      <c r="O41" s="8" t="s">
        <v>92</v>
      </c>
    </row>
    <row r="42" customFormat="false" ht="69.75" hidden="false" customHeight="true" outlineLevel="0" collapsed="false">
      <c r="A42" s="4" t="s">
        <v>141</v>
      </c>
      <c r="B42" s="3" t="s">
        <v>85</v>
      </c>
      <c r="C42" s="4" t="s">
        <v>145</v>
      </c>
      <c r="D42" s="3" t="s">
        <v>128</v>
      </c>
      <c r="E42" s="5" t="n">
        <v>404</v>
      </c>
      <c r="F42" s="3" t="s">
        <v>88</v>
      </c>
      <c r="G42" s="3" t="s">
        <v>102</v>
      </c>
      <c r="H42" s="6" t="n">
        <f aca="false">IF(F42="Dead",3,0)</f>
        <v>3</v>
      </c>
      <c r="I42" s="7" t="n">
        <f aca="false">VLOOKUP(G42,Weights!$A$2:$B$7,2,FALSE())</f>
        <v>0.192</v>
      </c>
      <c r="J42" s="7" t="n">
        <f aca="false">H42*I42</f>
        <v>0.576</v>
      </c>
      <c r="K42" s="3" t="s">
        <v>129</v>
      </c>
      <c r="L42" s="8"/>
      <c r="M42" s="8" t="s">
        <v>91</v>
      </c>
      <c r="N42" s="9" t="n">
        <v>46319</v>
      </c>
      <c r="O42" s="8" t="s">
        <v>92</v>
      </c>
    </row>
    <row r="43" customFormat="false" ht="69.75" hidden="false" customHeight="true" outlineLevel="0" collapsed="false">
      <c r="A43" s="4" t="s">
        <v>141</v>
      </c>
      <c r="B43" s="3" t="s">
        <v>85</v>
      </c>
      <c r="C43" s="4" t="s">
        <v>146</v>
      </c>
      <c r="D43" s="3" t="s">
        <v>128</v>
      </c>
      <c r="E43" s="5" t="n">
        <v>200</v>
      </c>
      <c r="F43" s="3" t="s">
        <v>101</v>
      </c>
      <c r="G43" s="3" t="s">
        <v>102</v>
      </c>
      <c r="H43" s="6" t="n">
        <f aca="false">IF(F43="Dead",3,0)</f>
        <v>0</v>
      </c>
      <c r="I43" s="7" t="n">
        <f aca="false">VLOOKUP(G43,Weights!$A$2:$B$7,2,FALSE())</f>
        <v>0.192</v>
      </c>
      <c r="J43" s="7" t="n">
        <f aca="false">H43*I43</f>
        <v>0</v>
      </c>
      <c r="K43" s="3" t="s">
        <v>134</v>
      </c>
      <c r="L43" s="8"/>
      <c r="M43" s="8" t="s">
        <v>91</v>
      </c>
      <c r="N43" s="9" t="n">
        <v>46319</v>
      </c>
      <c r="O43" s="8" t="s">
        <v>92</v>
      </c>
    </row>
    <row r="44" customFormat="false" ht="69.75" hidden="false" customHeight="true" outlineLevel="0" collapsed="false">
      <c r="A44" s="4" t="s">
        <v>147</v>
      </c>
      <c r="B44" s="3" t="s">
        <v>85</v>
      </c>
      <c r="C44" s="4" t="s">
        <v>148</v>
      </c>
      <c r="D44" s="3" t="s">
        <v>138</v>
      </c>
      <c r="E44" s="5" t="n">
        <v>404</v>
      </c>
      <c r="F44" s="3" t="s">
        <v>88</v>
      </c>
      <c r="G44" s="3" t="s">
        <v>149</v>
      </c>
      <c r="H44" s="6" t="n">
        <f aca="false">IF(F44="Dead",3,0)</f>
        <v>3</v>
      </c>
      <c r="I44" s="7" t="n">
        <f aca="false">VLOOKUP(G44,Weights!$A$2:$B$7,2,FALSE())</f>
        <v>0.048</v>
      </c>
      <c r="J44" s="7" t="n">
        <f aca="false">H44*I44</f>
        <v>0.144</v>
      </c>
      <c r="K44" s="3" t="s">
        <v>139</v>
      </c>
      <c r="L44" s="8"/>
      <c r="M44" s="8" t="s">
        <v>91</v>
      </c>
      <c r="N44" s="9" t="n">
        <v>46319</v>
      </c>
      <c r="O44" s="8" t="s">
        <v>92</v>
      </c>
    </row>
    <row r="45" customFormat="false" ht="69.75" hidden="false" customHeight="true" outlineLevel="0" collapsed="false">
      <c r="A45" s="4" t="s">
        <v>147</v>
      </c>
      <c r="B45" s="3" t="s">
        <v>85</v>
      </c>
      <c r="C45" s="4" t="s">
        <v>150</v>
      </c>
      <c r="D45" s="3" t="s">
        <v>138</v>
      </c>
      <c r="E45" s="5" t="n">
        <v>404</v>
      </c>
      <c r="F45" s="3" t="s">
        <v>88</v>
      </c>
      <c r="G45" s="3" t="s">
        <v>149</v>
      </c>
      <c r="H45" s="6" t="n">
        <f aca="false">IF(F45="Dead",3,0)</f>
        <v>3</v>
      </c>
      <c r="I45" s="7" t="n">
        <f aca="false">VLOOKUP(G45,Weights!$A$2:$B$7,2,FALSE())</f>
        <v>0.048</v>
      </c>
      <c r="J45" s="7" t="n">
        <f aca="false">H45*I45</f>
        <v>0.144</v>
      </c>
      <c r="K45" s="3" t="s">
        <v>139</v>
      </c>
      <c r="L45" s="8"/>
      <c r="M45" s="8" t="s">
        <v>91</v>
      </c>
      <c r="N45" s="9" t="n">
        <v>46319</v>
      </c>
      <c r="O45" s="8" t="s">
        <v>92</v>
      </c>
    </row>
    <row r="46" customFormat="false" ht="69.75" hidden="false" customHeight="true" outlineLevel="0" collapsed="false">
      <c r="A46" s="4" t="s">
        <v>147</v>
      </c>
      <c r="B46" s="3" t="s">
        <v>85</v>
      </c>
      <c r="C46" s="4" t="s">
        <v>151</v>
      </c>
      <c r="D46" s="3" t="s">
        <v>138</v>
      </c>
      <c r="E46" s="5" t="n">
        <v>404</v>
      </c>
      <c r="F46" s="3" t="s">
        <v>88</v>
      </c>
      <c r="G46" s="3" t="s">
        <v>149</v>
      </c>
      <c r="H46" s="6" t="n">
        <f aca="false">IF(F46="Dead",3,0)</f>
        <v>3</v>
      </c>
      <c r="I46" s="7" t="n">
        <f aca="false">VLOOKUP(G46,Weights!$A$2:$B$7,2,FALSE())</f>
        <v>0.048</v>
      </c>
      <c r="J46" s="7" t="n">
        <f aca="false">H46*I46</f>
        <v>0.144</v>
      </c>
      <c r="K46" s="3" t="s">
        <v>139</v>
      </c>
      <c r="L46" s="8"/>
      <c r="M46" s="8" t="s">
        <v>91</v>
      </c>
      <c r="N46" s="9" t="n">
        <v>46319</v>
      </c>
      <c r="O46" s="8" t="s">
        <v>92</v>
      </c>
    </row>
    <row r="47" customFormat="false" ht="69.75" hidden="false" customHeight="true" outlineLevel="0" collapsed="false">
      <c r="A47" s="4" t="s">
        <v>147</v>
      </c>
      <c r="B47" s="3" t="s">
        <v>85</v>
      </c>
      <c r="C47" s="4" t="s">
        <v>152</v>
      </c>
      <c r="D47" s="3" t="s">
        <v>138</v>
      </c>
      <c r="E47" s="5" t="n">
        <v>404</v>
      </c>
      <c r="F47" s="3" t="s">
        <v>88</v>
      </c>
      <c r="G47" s="3" t="s">
        <v>149</v>
      </c>
      <c r="H47" s="6" t="n">
        <f aca="false">IF(F47="Dead",3,0)</f>
        <v>3</v>
      </c>
      <c r="I47" s="7" t="n">
        <f aca="false">VLOOKUP(G47,Weights!$A$2:$B$7,2,FALSE())</f>
        <v>0.048</v>
      </c>
      <c r="J47" s="7" t="n">
        <f aca="false">H47*I47</f>
        <v>0.144</v>
      </c>
      <c r="K47" s="3" t="s">
        <v>139</v>
      </c>
      <c r="L47" s="8"/>
      <c r="M47" s="8" t="s">
        <v>91</v>
      </c>
      <c r="N47" s="9" t="n">
        <v>46319</v>
      </c>
      <c r="O47" s="8" t="s">
        <v>92</v>
      </c>
    </row>
    <row r="48" customFormat="false" ht="69.75" hidden="false" customHeight="true" outlineLevel="0" collapsed="false">
      <c r="A48" s="4" t="s">
        <v>147</v>
      </c>
      <c r="B48" s="3" t="s">
        <v>85</v>
      </c>
      <c r="C48" s="4" t="s">
        <v>153</v>
      </c>
      <c r="D48" s="3" t="s">
        <v>138</v>
      </c>
      <c r="E48" s="5" t="n">
        <v>404</v>
      </c>
      <c r="F48" s="3" t="s">
        <v>88</v>
      </c>
      <c r="G48" s="3" t="s">
        <v>149</v>
      </c>
      <c r="H48" s="6" t="n">
        <f aca="false">IF(F48="Dead",3,0)</f>
        <v>3</v>
      </c>
      <c r="I48" s="7" t="n">
        <f aca="false">VLOOKUP(G48,Weights!$A$2:$B$7,2,FALSE())</f>
        <v>0.048</v>
      </c>
      <c r="J48" s="7" t="n">
        <f aca="false">H48*I48</f>
        <v>0.144</v>
      </c>
      <c r="K48" s="3" t="s">
        <v>139</v>
      </c>
      <c r="L48" s="8"/>
      <c r="M48" s="8" t="s">
        <v>91</v>
      </c>
      <c r="N48" s="9" t="n">
        <v>46319</v>
      </c>
      <c r="O48" s="8" t="s">
        <v>92</v>
      </c>
    </row>
    <row r="49" customFormat="false" ht="69.75" hidden="false" customHeight="true" outlineLevel="0" collapsed="false">
      <c r="A49" s="4" t="s">
        <v>154</v>
      </c>
      <c r="B49" s="3" t="s">
        <v>85</v>
      </c>
      <c r="C49" s="4" t="s">
        <v>155</v>
      </c>
      <c r="D49" s="3" t="s">
        <v>138</v>
      </c>
      <c r="E49" s="5" t="n">
        <v>200</v>
      </c>
      <c r="F49" s="3" t="s">
        <v>101</v>
      </c>
      <c r="G49" s="3" t="s">
        <v>156</v>
      </c>
      <c r="H49" s="6" t="n">
        <f aca="false">IF(F49="Dead",3,0)</f>
        <v>0</v>
      </c>
      <c r="I49" s="7" t="n">
        <f aca="false">VLOOKUP(G49,Weights!$A$2:$B$7,2,FALSE())</f>
        <v>0.048</v>
      </c>
      <c r="J49" s="7" t="n">
        <f aca="false">H49*I49</f>
        <v>0</v>
      </c>
      <c r="K49" s="3" t="s">
        <v>103</v>
      </c>
      <c r="L49" s="8"/>
      <c r="M49" s="8" t="s">
        <v>91</v>
      </c>
      <c r="N49" s="9" t="n">
        <v>46319</v>
      </c>
      <c r="O49" s="8" t="s">
        <v>92</v>
      </c>
    </row>
    <row r="50" customFormat="false" ht="69.75" hidden="false" customHeight="true" outlineLevel="0" collapsed="false">
      <c r="A50" s="4" t="s">
        <v>154</v>
      </c>
      <c r="B50" s="3" t="s">
        <v>85</v>
      </c>
      <c r="C50" s="4" t="s">
        <v>157</v>
      </c>
      <c r="D50" s="3" t="s">
        <v>138</v>
      </c>
      <c r="E50" s="5" t="n">
        <v>200</v>
      </c>
      <c r="F50" s="3" t="s">
        <v>101</v>
      </c>
      <c r="G50" s="3" t="s">
        <v>156</v>
      </c>
      <c r="H50" s="6" t="n">
        <f aca="false">IF(F50="Dead",3,0)</f>
        <v>0</v>
      </c>
      <c r="I50" s="7" t="n">
        <f aca="false">VLOOKUP(G50,Weights!$A$2:$B$7,2,FALSE())</f>
        <v>0.048</v>
      </c>
      <c r="J50" s="7" t="n">
        <f aca="false">H50*I50</f>
        <v>0</v>
      </c>
      <c r="K50" s="3" t="s">
        <v>103</v>
      </c>
      <c r="L50" s="8"/>
      <c r="M50" s="8" t="s">
        <v>91</v>
      </c>
      <c r="N50" s="9" t="n">
        <v>46319</v>
      </c>
      <c r="O50" s="8" t="s">
        <v>92</v>
      </c>
    </row>
    <row r="51" customFormat="false" ht="69.75" hidden="false" customHeight="true" outlineLevel="0" collapsed="false">
      <c r="A51" s="4" t="s">
        <v>154</v>
      </c>
      <c r="B51" s="3" t="s">
        <v>85</v>
      </c>
      <c r="C51" s="4" t="s">
        <v>158</v>
      </c>
      <c r="D51" s="3" t="s">
        <v>138</v>
      </c>
      <c r="E51" s="5" t="n">
        <v>200</v>
      </c>
      <c r="F51" s="3" t="s">
        <v>101</v>
      </c>
      <c r="G51" s="3" t="s">
        <v>156</v>
      </c>
      <c r="H51" s="6" t="n">
        <f aca="false">IF(F51="Dead",3,0)</f>
        <v>0</v>
      </c>
      <c r="I51" s="7" t="n">
        <f aca="false">VLOOKUP(G51,Weights!$A$2:$B$7,2,FALSE())</f>
        <v>0.048</v>
      </c>
      <c r="J51" s="7" t="n">
        <f aca="false">H51*I51</f>
        <v>0</v>
      </c>
      <c r="K51" s="3" t="s">
        <v>103</v>
      </c>
      <c r="L51" s="8"/>
      <c r="M51" s="8" t="s">
        <v>91</v>
      </c>
      <c r="N51" s="9" t="n">
        <v>46319</v>
      </c>
      <c r="O51" s="8" t="s">
        <v>92</v>
      </c>
    </row>
    <row r="52" customFormat="false" ht="69.75" hidden="false" customHeight="true" outlineLevel="0" collapsed="false">
      <c r="A52" s="4" t="s">
        <v>154</v>
      </c>
      <c r="B52" s="3" t="s">
        <v>85</v>
      </c>
      <c r="C52" s="4" t="s">
        <v>159</v>
      </c>
      <c r="D52" s="3" t="s">
        <v>138</v>
      </c>
      <c r="E52" s="5" t="n">
        <v>200</v>
      </c>
      <c r="F52" s="3" t="s">
        <v>101</v>
      </c>
      <c r="G52" s="3" t="s">
        <v>156</v>
      </c>
      <c r="H52" s="6" t="n">
        <f aca="false">IF(F52="Dead",3,0)</f>
        <v>0</v>
      </c>
      <c r="I52" s="7" t="n">
        <f aca="false">VLOOKUP(G52,Weights!$A$2:$B$7,2,FALSE())</f>
        <v>0.048</v>
      </c>
      <c r="J52" s="7" t="n">
        <f aca="false">H52*I52</f>
        <v>0</v>
      </c>
      <c r="K52" s="3" t="s">
        <v>103</v>
      </c>
      <c r="L52" s="8"/>
      <c r="M52" s="8" t="s">
        <v>91</v>
      </c>
      <c r="N52" s="9" t="n">
        <v>46319</v>
      </c>
      <c r="O52" s="8" t="s">
        <v>92</v>
      </c>
    </row>
    <row r="53" customFormat="false" ht="69.75" hidden="false" customHeight="true" outlineLevel="0" collapsed="false">
      <c r="A53" s="4" t="s">
        <v>154</v>
      </c>
      <c r="B53" s="3" t="s">
        <v>85</v>
      </c>
      <c r="C53" s="4" t="s">
        <v>160</v>
      </c>
      <c r="D53" s="3" t="s">
        <v>138</v>
      </c>
      <c r="E53" s="5" t="n">
        <v>200</v>
      </c>
      <c r="F53" s="3" t="s">
        <v>101</v>
      </c>
      <c r="G53" s="3" t="s">
        <v>156</v>
      </c>
      <c r="H53" s="6" t="n">
        <f aca="false">IF(F53="Dead",3,0)</f>
        <v>0</v>
      </c>
      <c r="I53" s="7" t="n">
        <f aca="false">VLOOKUP(G53,Weights!$A$2:$B$7,2,FALSE())</f>
        <v>0.048</v>
      </c>
      <c r="J53" s="7" t="n">
        <f aca="false">H53*I53</f>
        <v>0</v>
      </c>
      <c r="K53" s="3" t="s">
        <v>103</v>
      </c>
      <c r="L53" s="8"/>
      <c r="M53" s="8" t="s">
        <v>91</v>
      </c>
      <c r="N53" s="9" t="n">
        <v>46319</v>
      </c>
      <c r="O53" s="8" t="s">
        <v>92</v>
      </c>
    </row>
    <row r="54" customFormat="false" ht="69.75" hidden="false" customHeight="true" outlineLevel="0" collapsed="false">
      <c r="A54" s="4" t="s">
        <v>154</v>
      </c>
      <c r="B54" s="3" t="s">
        <v>85</v>
      </c>
      <c r="C54" s="4" t="s">
        <v>161</v>
      </c>
      <c r="D54" s="3" t="s">
        <v>138</v>
      </c>
      <c r="E54" s="5" t="n">
        <v>200</v>
      </c>
      <c r="F54" s="3" t="s">
        <v>101</v>
      </c>
      <c r="G54" s="3" t="s">
        <v>156</v>
      </c>
      <c r="H54" s="6" t="n">
        <f aca="false">IF(F54="Dead",3,0)</f>
        <v>0</v>
      </c>
      <c r="I54" s="7" t="n">
        <f aca="false">VLOOKUP(G54,Weights!$A$2:$B$7,2,FALSE())</f>
        <v>0.048</v>
      </c>
      <c r="J54" s="7" t="n">
        <f aca="false">H54*I54</f>
        <v>0</v>
      </c>
      <c r="K54" s="3" t="s">
        <v>103</v>
      </c>
      <c r="L54" s="8"/>
      <c r="M54" s="8" t="s">
        <v>91</v>
      </c>
      <c r="N54" s="9" t="n">
        <v>46319</v>
      </c>
      <c r="O54" s="8" t="s">
        <v>92</v>
      </c>
    </row>
    <row r="55" customFormat="false" ht="69.75" hidden="false" customHeight="true" outlineLevel="0" collapsed="false">
      <c r="A55" s="4" t="s">
        <v>154</v>
      </c>
      <c r="B55" s="3" t="s">
        <v>85</v>
      </c>
      <c r="C55" s="4" t="s">
        <v>162</v>
      </c>
      <c r="D55" s="3" t="s">
        <v>138</v>
      </c>
      <c r="E55" s="5" t="n">
        <v>200</v>
      </c>
      <c r="F55" s="3" t="s">
        <v>101</v>
      </c>
      <c r="G55" s="3" t="s">
        <v>156</v>
      </c>
      <c r="H55" s="6" t="n">
        <f aca="false">IF(F55="Dead",3,0)</f>
        <v>0</v>
      </c>
      <c r="I55" s="7" t="n">
        <f aca="false">VLOOKUP(G55,Weights!$A$2:$B$7,2,FALSE())</f>
        <v>0.048</v>
      </c>
      <c r="J55" s="7" t="n">
        <f aca="false">H55*I55</f>
        <v>0</v>
      </c>
      <c r="K55" s="3" t="s">
        <v>103</v>
      </c>
      <c r="L55" s="8"/>
      <c r="M55" s="8" t="s">
        <v>91</v>
      </c>
      <c r="N55" s="9" t="n">
        <v>46319</v>
      </c>
      <c r="O55" s="8" t="s">
        <v>92</v>
      </c>
    </row>
    <row r="56" customFormat="false" ht="69.75" hidden="false" customHeight="true" outlineLevel="0" collapsed="false">
      <c r="A56" s="4" t="s">
        <v>163</v>
      </c>
      <c r="B56" s="3" t="s">
        <v>85</v>
      </c>
      <c r="C56" s="4" t="s">
        <v>164</v>
      </c>
      <c r="D56" s="3" t="s">
        <v>138</v>
      </c>
      <c r="E56" s="5" t="n">
        <v>200</v>
      </c>
      <c r="F56" s="3" t="s">
        <v>101</v>
      </c>
      <c r="G56" s="3" t="s">
        <v>165</v>
      </c>
      <c r="H56" s="6" t="n">
        <f aca="false">IF(F56="Dead",3,0)</f>
        <v>0</v>
      </c>
      <c r="I56" s="7" t="n">
        <f aca="false">VLOOKUP(G56,Weights!$A$2:$B$7,2,FALSE())</f>
        <v>0.048</v>
      </c>
      <c r="J56" s="7" t="n">
        <f aca="false">H56*I56</f>
        <v>0</v>
      </c>
      <c r="K56" s="3" t="s">
        <v>103</v>
      </c>
      <c r="L56" s="8"/>
      <c r="M56" s="8" t="s">
        <v>91</v>
      </c>
      <c r="N56" s="9" t="n">
        <v>46319</v>
      </c>
      <c r="O56" s="8" t="s">
        <v>92</v>
      </c>
    </row>
    <row r="57" customFormat="false" ht="69.75" hidden="false" customHeight="true" outlineLevel="0" collapsed="false">
      <c r="A57" s="4" t="s">
        <v>163</v>
      </c>
      <c r="B57" s="3" t="s">
        <v>85</v>
      </c>
      <c r="C57" s="4" t="s">
        <v>166</v>
      </c>
      <c r="D57" s="3" t="s">
        <v>138</v>
      </c>
      <c r="E57" s="5" t="n">
        <v>200</v>
      </c>
      <c r="F57" s="3" t="s">
        <v>101</v>
      </c>
      <c r="G57" s="3" t="s">
        <v>165</v>
      </c>
      <c r="H57" s="6" t="n">
        <f aca="false">IF(F57="Dead",3,0)</f>
        <v>0</v>
      </c>
      <c r="I57" s="7" t="n">
        <f aca="false">VLOOKUP(G57,Weights!$A$2:$B$7,2,FALSE())</f>
        <v>0.048</v>
      </c>
      <c r="J57" s="7" t="n">
        <f aca="false">H57*I57</f>
        <v>0</v>
      </c>
      <c r="K57" s="3" t="s">
        <v>103</v>
      </c>
      <c r="L57" s="8"/>
      <c r="M57" s="8" t="s">
        <v>91</v>
      </c>
      <c r="N57" s="9" t="n">
        <v>46319</v>
      </c>
      <c r="O57" s="8" t="s">
        <v>92</v>
      </c>
    </row>
    <row r="58" customFormat="false" ht="69.75" hidden="false" customHeight="true" outlineLevel="0" collapsed="false">
      <c r="A58" s="4" t="s">
        <v>163</v>
      </c>
      <c r="B58" s="3" t="s">
        <v>85</v>
      </c>
      <c r="C58" s="4" t="s">
        <v>167</v>
      </c>
      <c r="D58" s="3" t="s">
        <v>138</v>
      </c>
      <c r="E58" s="5" t="n">
        <v>200</v>
      </c>
      <c r="F58" s="3" t="s">
        <v>101</v>
      </c>
      <c r="G58" s="3" t="s">
        <v>165</v>
      </c>
      <c r="H58" s="6" t="n">
        <f aca="false">IF(F58="Dead",3,0)</f>
        <v>0</v>
      </c>
      <c r="I58" s="7" t="n">
        <f aca="false">VLOOKUP(G58,Weights!$A$2:$B$7,2,FALSE())</f>
        <v>0.048</v>
      </c>
      <c r="J58" s="7" t="n">
        <f aca="false">H58*I58</f>
        <v>0</v>
      </c>
      <c r="K58" s="3" t="s">
        <v>103</v>
      </c>
      <c r="L58" s="8"/>
      <c r="M58" s="8" t="s">
        <v>91</v>
      </c>
      <c r="N58" s="9" t="n">
        <v>46319</v>
      </c>
      <c r="O58" s="8" t="s">
        <v>92</v>
      </c>
    </row>
    <row r="59" customFormat="false" ht="69.75" hidden="false" customHeight="true" outlineLevel="0" collapsed="false">
      <c r="A59" s="4" t="s">
        <v>163</v>
      </c>
      <c r="B59" s="3" t="s">
        <v>85</v>
      </c>
      <c r="C59" s="4" t="s">
        <v>168</v>
      </c>
      <c r="D59" s="3" t="s">
        <v>138</v>
      </c>
      <c r="E59" s="5" t="n">
        <v>200</v>
      </c>
      <c r="F59" s="3" t="s">
        <v>101</v>
      </c>
      <c r="G59" s="3" t="s">
        <v>165</v>
      </c>
      <c r="H59" s="6" t="n">
        <f aca="false">IF(F59="Dead",3,0)</f>
        <v>0</v>
      </c>
      <c r="I59" s="7" t="n">
        <f aca="false">VLOOKUP(G59,Weights!$A$2:$B$7,2,FALSE())</f>
        <v>0.048</v>
      </c>
      <c r="J59" s="7" t="n">
        <f aca="false">H59*I59</f>
        <v>0</v>
      </c>
      <c r="K59" s="3" t="s">
        <v>103</v>
      </c>
      <c r="L59" s="8"/>
      <c r="M59" s="8" t="s">
        <v>91</v>
      </c>
      <c r="N59" s="9" t="n">
        <v>46319</v>
      </c>
      <c r="O59" s="8" t="s">
        <v>92</v>
      </c>
    </row>
    <row r="60" customFormat="false" ht="69.75" hidden="false" customHeight="true" outlineLevel="0" collapsed="false">
      <c r="A60" s="4" t="s">
        <v>163</v>
      </c>
      <c r="B60" s="3" t="s">
        <v>85</v>
      </c>
      <c r="C60" s="4" t="s">
        <v>169</v>
      </c>
      <c r="D60" s="3" t="s">
        <v>138</v>
      </c>
      <c r="E60" s="5" t="n">
        <v>200</v>
      </c>
      <c r="F60" s="3" t="s">
        <v>101</v>
      </c>
      <c r="G60" s="3" t="s">
        <v>165</v>
      </c>
      <c r="H60" s="6" t="n">
        <f aca="false">IF(F60="Dead",3,0)</f>
        <v>0</v>
      </c>
      <c r="I60" s="7" t="n">
        <f aca="false">VLOOKUP(G60,Weights!$A$2:$B$7,2,FALSE())</f>
        <v>0.048</v>
      </c>
      <c r="J60" s="7" t="n">
        <f aca="false">H60*I60</f>
        <v>0</v>
      </c>
      <c r="K60" s="3" t="s">
        <v>103</v>
      </c>
      <c r="L60" s="8"/>
      <c r="M60" s="8" t="s">
        <v>91</v>
      </c>
      <c r="N60" s="9" t="n">
        <v>46319</v>
      </c>
      <c r="O60" s="8" t="s">
        <v>92</v>
      </c>
    </row>
    <row r="61" customFormat="false" ht="69.75" hidden="false" customHeight="true" outlineLevel="0" collapsed="false">
      <c r="A61" s="4" t="s">
        <v>163</v>
      </c>
      <c r="B61" s="3" t="s">
        <v>85</v>
      </c>
      <c r="C61" s="4" t="s">
        <v>170</v>
      </c>
      <c r="D61" s="3" t="s">
        <v>138</v>
      </c>
      <c r="E61" s="5" t="n">
        <v>200</v>
      </c>
      <c r="F61" s="3" t="s">
        <v>101</v>
      </c>
      <c r="G61" s="3" t="s">
        <v>165</v>
      </c>
      <c r="H61" s="6" t="n">
        <f aca="false">IF(F61="Dead",3,0)</f>
        <v>0</v>
      </c>
      <c r="I61" s="7" t="n">
        <f aca="false">VLOOKUP(G61,Weights!$A$2:$B$7,2,FALSE())</f>
        <v>0.048</v>
      </c>
      <c r="J61" s="7" t="n">
        <f aca="false">H61*I61</f>
        <v>0</v>
      </c>
      <c r="K61" s="3" t="s">
        <v>103</v>
      </c>
      <c r="L61" s="8"/>
      <c r="M61" s="8" t="s">
        <v>91</v>
      </c>
      <c r="N61" s="9" t="n">
        <v>46319</v>
      </c>
      <c r="O61" s="8" t="s">
        <v>92</v>
      </c>
    </row>
    <row r="62" customFormat="false" ht="69.75" hidden="false" customHeight="true" outlineLevel="0" collapsed="false">
      <c r="A62" s="4" t="s">
        <v>171</v>
      </c>
      <c r="B62" s="3" t="s">
        <v>85</v>
      </c>
      <c r="C62" s="4" t="s">
        <v>172</v>
      </c>
      <c r="D62" s="3" t="s">
        <v>138</v>
      </c>
      <c r="E62" s="5" t="n">
        <v>200</v>
      </c>
      <c r="F62" s="3" t="s">
        <v>101</v>
      </c>
      <c r="G62" s="3" t="s">
        <v>102</v>
      </c>
      <c r="H62" s="6" t="n">
        <f aca="false">IF(F62="Dead",3,0)</f>
        <v>0</v>
      </c>
      <c r="I62" s="7" t="n">
        <f aca="false">VLOOKUP(G62,Weights!$A$2:$B$7,2,FALSE())</f>
        <v>0.192</v>
      </c>
      <c r="J62" s="7" t="n">
        <f aca="false">H62*I62</f>
        <v>0</v>
      </c>
      <c r="K62" s="3" t="s">
        <v>103</v>
      </c>
      <c r="L62" s="8"/>
      <c r="M62" s="8" t="s">
        <v>91</v>
      </c>
      <c r="N62" s="9" t="n">
        <v>46319</v>
      </c>
      <c r="O62" s="8" t="s">
        <v>92</v>
      </c>
    </row>
    <row r="63" customFormat="false" ht="69.75" hidden="false" customHeight="true" outlineLevel="0" collapsed="false">
      <c r="A63" s="4" t="s">
        <v>171</v>
      </c>
      <c r="B63" s="3" t="s">
        <v>85</v>
      </c>
      <c r="C63" s="4" t="s">
        <v>173</v>
      </c>
      <c r="D63" s="3" t="s">
        <v>138</v>
      </c>
      <c r="E63" s="5" t="n">
        <v>200</v>
      </c>
      <c r="F63" s="3" t="s">
        <v>101</v>
      </c>
      <c r="G63" s="3" t="s">
        <v>102</v>
      </c>
      <c r="H63" s="6" t="n">
        <f aca="false">IF(F63="Dead",3,0)</f>
        <v>0</v>
      </c>
      <c r="I63" s="7" t="n">
        <f aca="false">VLOOKUP(G63,Weights!$A$2:$B$7,2,FALSE())</f>
        <v>0.192</v>
      </c>
      <c r="J63" s="7" t="n">
        <f aca="false">H63*I63</f>
        <v>0</v>
      </c>
      <c r="K63" s="3" t="s">
        <v>103</v>
      </c>
      <c r="L63" s="8"/>
      <c r="M63" s="8" t="s">
        <v>91</v>
      </c>
      <c r="N63" s="9" t="n">
        <v>46319</v>
      </c>
      <c r="O63" s="8" t="s">
        <v>92</v>
      </c>
    </row>
    <row r="64" customFormat="false" ht="69.75" hidden="false" customHeight="true" outlineLevel="0" collapsed="false">
      <c r="A64" s="4" t="s">
        <v>171</v>
      </c>
      <c r="B64" s="3" t="s">
        <v>85</v>
      </c>
      <c r="C64" s="4" t="s">
        <v>174</v>
      </c>
      <c r="D64" s="3" t="s">
        <v>138</v>
      </c>
      <c r="E64" s="5" t="n">
        <v>200</v>
      </c>
      <c r="F64" s="3" t="s">
        <v>101</v>
      </c>
      <c r="G64" s="3" t="s">
        <v>102</v>
      </c>
      <c r="H64" s="6" t="n">
        <f aca="false">IF(F64="Dead",3,0)</f>
        <v>0</v>
      </c>
      <c r="I64" s="7" t="n">
        <f aca="false">VLOOKUP(G64,Weights!$A$2:$B$7,2,FALSE())</f>
        <v>0.192</v>
      </c>
      <c r="J64" s="7" t="n">
        <f aca="false">H64*I64</f>
        <v>0</v>
      </c>
      <c r="K64" s="3" t="s">
        <v>103</v>
      </c>
      <c r="L64" s="8"/>
      <c r="M64" s="8" t="s">
        <v>91</v>
      </c>
      <c r="N64" s="9" t="n">
        <v>46319</v>
      </c>
      <c r="O64" s="8" t="s">
        <v>92</v>
      </c>
    </row>
    <row r="65" customFormat="false" ht="69.75" hidden="false" customHeight="true" outlineLevel="0" collapsed="false">
      <c r="A65" s="4" t="s">
        <v>171</v>
      </c>
      <c r="B65" s="3" t="s">
        <v>85</v>
      </c>
      <c r="C65" s="4" t="s">
        <v>175</v>
      </c>
      <c r="D65" s="3" t="s">
        <v>138</v>
      </c>
      <c r="E65" s="5" t="n">
        <v>200</v>
      </c>
      <c r="F65" s="3" t="s">
        <v>101</v>
      </c>
      <c r="G65" s="3" t="s">
        <v>102</v>
      </c>
      <c r="H65" s="6" t="n">
        <f aca="false">IF(F65="Dead",3,0)</f>
        <v>0</v>
      </c>
      <c r="I65" s="7" t="n">
        <f aca="false">VLOOKUP(G65,Weights!$A$2:$B$7,2,FALSE())</f>
        <v>0.192</v>
      </c>
      <c r="J65" s="7" t="n">
        <f aca="false">H65*I65</f>
        <v>0</v>
      </c>
      <c r="K65" s="3" t="s">
        <v>103</v>
      </c>
      <c r="L65" s="8"/>
      <c r="M65" s="8" t="s">
        <v>91</v>
      </c>
      <c r="N65" s="9" t="n">
        <v>46319</v>
      </c>
      <c r="O65" s="8" t="s">
        <v>92</v>
      </c>
    </row>
    <row r="66" customFormat="false" ht="69.75" hidden="false" customHeight="true" outlineLevel="0" collapsed="false">
      <c r="A66" s="4" t="s">
        <v>171</v>
      </c>
      <c r="B66" s="3" t="s">
        <v>85</v>
      </c>
      <c r="C66" s="4" t="s">
        <v>176</v>
      </c>
      <c r="D66" s="3" t="s">
        <v>138</v>
      </c>
      <c r="E66" s="5" t="n">
        <v>200</v>
      </c>
      <c r="F66" s="3" t="s">
        <v>101</v>
      </c>
      <c r="G66" s="3" t="s">
        <v>102</v>
      </c>
      <c r="H66" s="6" t="n">
        <f aca="false">IF(F66="Dead",3,0)</f>
        <v>0</v>
      </c>
      <c r="I66" s="7" t="n">
        <f aca="false">VLOOKUP(G66,Weights!$A$2:$B$7,2,FALSE())</f>
        <v>0.192</v>
      </c>
      <c r="J66" s="7" t="n">
        <f aca="false">H66*I66</f>
        <v>0</v>
      </c>
      <c r="K66" s="3" t="s">
        <v>103</v>
      </c>
      <c r="L66" s="8"/>
      <c r="M66" s="8" t="s">
        <v>91</v>
      </c>
      <c r="N66" s="9" t="n">
        <v>46319</v>
      </c>
      <c r="O66" s="8" t="s">
        <v>92</v>
      </c>
    </row>
    <row r="67" customFormat="false" ht="69.75" hidden="false" customHeight="true" outlineLevel="0" collapsed="false">
      <c r="A67" s="4" t="s">
        <v>171</v>
      </c>
      <c r="B67" s="3" t="s">
        <v>85</v>
      </c>
      <c r="C67" s="4" t="s">
        <v>177</v>
      </c>
      <c r="D67" s="3" t="s">
        <v>138</v>
      </c>
      <c r="E67" s="5" t="n">
        <v>200</v>
      </c>
      <c r="F67" s="3" t="s">
        <v>101</v>
      </c>
      <c r="G67" s="3" t="s">
        <v>102</v>
      </c>
      <c r="H67" s="6" t="n">
        <f aca="false">IF(F67="Dead",3,0)</f>
        <v>0</v>
      </c>
      <c r="I67" s="7" t="n">
        <f aca="false">VLOOKUP(G67,Weights!$A$2:$B$7,2,FALSE())</f>
        <v>0.192</v>
      </c>
      <c r="J67" s="7" t="n">
        <f aca="false">H67*I67</f>
        <v>0</v>
      </c>
      <c r="K67" s="3" t="s">
        <v>103</v>
      </c>
      <c r="L67" s="8"/>
      <c r="M67" s="8" t="s">
        <v>91</v>
      </c>
      <c r="N67" s="9" t="n">
        <v>46319</v>
      </c>
      <c r="O67" s="8" t="s">
        <v>92</v>
      </c>
    </row>
    <row r="68" customFormat="false" ht="69.75" hidden="false" customHeight="true" outlineLevel="0" collapsed="false">
      <c r="A68" s="4" t="s">
        <v>171</v>
      </c>
      <c r="B68" s="3" t="s">
        <v>85</v>
      </c>
      <c r="C68" s="4" t="s">
        <v>178</v>
      </c>
      <c r="D68" s="3" t="s">
        <v>138</v>
      </c>
      <c r="E68" s="5" t="n">
        <v>200</v>
      </c>
      <c r="F68" s="3" t="s">
        <v>101</v>
      </c>
      <c r="G68" s="3" t="s">
        <v>102</v>
      </c>
      <c r="H68" s="6" t="n">
        <f aca="false">IF(F68="Dead",3,0)</f>
        <v>0</v>
      </c>
      <c r="I68" s="7" t="n">
        <f aca="false">VLOOKUP(G68,Weights!$A$2:$B$7,2,FALSE())</f>
        <v>0.192</v>
      </c>
      <c r="J68" s="7" t="n">
        <f aca="false">H68*I68</f>
        <v>0</v>
      </c>
      <c r="K68" s="3" t="s">
        <v>103</v>
      </c>
      <c r="L68" s="8"/>
      <c r="M68" s="8" t="s">
        <v>91</v>
      </c>
      <c r="N68" s="9" t="n">
        <v>46319</v>
      </c>
      <c r="O68" s="8" t="s">
        <v>92</v>
      </c>
    </row>
    <row r="69" customFormat="false" ht="69.75" hidden="false" customHeight="true" outlineLevel="0" collapsed="false">
      <c r="A69" s="4" t="s">
        <v>171</v>
      </c>
      <c r="B69" s="3" t="s">
        <v>85</v>
      </c>
      <c r="C69" s="4" t="s">
        <v>179</v>
      </c>
      <c r="D69" s="3" t="s">
        <v>138</v>
      </c>
      <c r="E69" s="5" t="n">
        <v>200</v>
      </c>
      <c r="F69" s="3" t="s">
        <v>101</v>
      </c>
      <c r="G69" s="3" t="s">
        <v>102</v>
      </c>
      <c r="H69" s="6" t="n">
        <f aca="false">IF(F69="Dead",3,0)</f>
        <v>0</v>
      </c>
      <c r="I69" s="7" t="n">
        <f aca="false">VLOOKUP(G69,Weights!$A$2:$B$7,2,FALSE())</f>
        <v>0.192</v>
      </c>
      <c r="J69" s="7" t="n">
        <f aca="false">H69*I69</f>
        <v>0</v>
      </c>
      <c r="K69" s="3" t="s">
        <v>103</v>
      </c>
      <c r="L69" s="8"/>
      <c r="M69" s="8" t="s">
        <v>91</v>
      </c>
      <c r="N69" s="9" t="n">
        <v>46319</v>
      </c>
      <c r="O69" s="8" t="s">
        <v>92</v>
      </c>
    </row>
    <row r="70" customFormat="false" ht="69.75" hidden="false" customHeight="true" outlineLevel="0" collapsed="false">
      <c r="A70" s="4" t="s">
        <v>171</v>
      </c>
      <c r="B70" s="3" t="s">
        <v>85</v>
      </c>
      <c r="C70" s="4" t="s">
        <v>180</v>
      </c>
      <c r="D70" s="3" t="s">
        <v>138</v>
      </c>
      <c r="E70" s="5" t="n">
        <v>200</v>
      </c>
      <c r="F70" s="3" t="s">
        <v>101</v>
      </c>
      <c r="G70" s="3" t="s">
        <v>102</v>
      </c>
      <c r="H70" s="6" t="n">
        <f aca="false">IF(F70="Dead",3,0)</f>
        <v>0</v>
      </c>
      <c r="I70" s="7" t="n">
        <f aca="false">VLOOKUP(G70,Weights!$A$2:$B$7,2,FALSE())</f>
        <v>0.192</v>
      </c>
      <c r="J70" s="7" t="n">
        <f aca="false">H70*I70</f>
        <v>0</v>
      </c>
      <c r="K70" s="3" t="s">
        <v>103</v>
      </c>
      <c r="L70" s="8"/>
      <c r="M70" s="8" t="s">
        <v>91</v>
      </c>
      <c r="N70" s="9" t="n">
        <v>46319</v>
      </c>
      <c r="O70" s="8" t="s">
        <v>92</v>
      </c>
    </row>
    <row r="71" customFormat="false" ht="69.75" hidden="false" customHeight="true" outlineLevel="0" collapsed="false">
      <c r="A71" s="4" t="s">
        <v>171</v>
      </c>
      <c r="B71" s="3" t="s">
        <v>85</v>
      </c>
      <c r="C71" s="4" t="s">
        <v>181</v>
      </c>
      <c r="D71" s="3" t="s">
        <v>138</v>
      </c>
      <c r="E71" s="5" t="n">
        <v>200</v>
      </c>
      <c r="F71" s="3" t="s">
        <v>101</v>
      </c>
      <c r="G71" s="3" t="s">
        <v>102</v>
      </c>
      <c r="H71" s="6" t="n">
        <f aca="false">IF(F71="Dead",3,0)</f>
        <v>0</v>
      </c>
      <c r="I71" s="7" t="n">
        <f aca="false">VLOOKUP(G71,Weights!$A$2:$B$7,2,FALSE())</f>
        <v>0.192</v>
      </c>
      <c r="J71" s="7" t="n">
        <f aca="false">H71*I71</f>
        <v>0</v>
      </c>
      <c r="K71" s="3" t="s">
        <v>103</v>
      </c>
      <c r="L71" s="8"/>
      <c r="M71" s="8" t="s">
        <v>91</v>
      </c>
      <c r="N71" s="9" t="n">
        <v>46319</v>
      </c>
      <c r="O71" s="8" t="s">
        <v>92</v>
      </c>
    </row>
    <row r="72" customFormat="false" ht="69.75" hidden="false" customHeight="true" outlineLevel="0" collapsed="false">
      <c r="A72" s="4" t="s">
        <v>171</v>
      </c>
      <c r="B72" s="3" t="s">
        <v>85</v>
      </c>
      <c r="C72" s="4" t="s">
        <v>182</v>
      </c>
      <c r="D72" s="3" t="s">
        <v>138</v>
      </c>
      <c r="E72" s="5" t="n">
        <v>200</v>
      </c>
      <c r="F72" s="3" t="s">
        <v>101</v>
      </c>
      <c r="G72" s="3" t="s">
        <v>102</v>
      </c>
      <c r="H72" s="6" t="n">
        <f aca="false">IF(F72="Dead",3,0)</f>
        <v>0</v>
      </c>
      <c r="I72" s="7" t="n">
        <f aca="false">VLOOKUP(G72,Weights!$A$2:$B$7,2,FALSE())</f>
        <v>0.192</v>
      </c>
      <c r="J72" s="7" t="n">
        <f aca="false">H72*I72</f>
        <v>0</v>
      </c>
      <c r="K72" s="3" t="s">
        <v>103</v>
      </c>
      <c r="L72" s="8"/>
      <c r="M72" s="8" t="s">
        <v>91</v>
      </c>
      <c r="N72" s="9" t="n">
        <v>46319</v>
      </c>
      <c r="O72" s="8" t="s">
        <v>92</v>
      </c>
    </row>
    <row r="73" customFormat="false" ht="69.75" hidden="false" customHeight="true" outlineLevel="0" collapsed="false">
      <c r="A73" s="4" t="s">
        <v>171</v>
      </c>
      <c r="B73" s="3" t="s">
        <v>85</v>
      </c>
      <c r="C73" s="4" t="s">
        <v>183</v>
      </c>
      <c r="D73" s="3" t="s">
        <v>138</v>
      </c>
      <c r="E73" s="5" t="n">
        <v>200</v>
      </c>
      <c r="F73" s="3" t="s">
        <v>101</v>
      </c>
      <c r="G73" s="3" t="s">
        <v>102</v>
      </c>
      <c r="H73" s="6" t="n">
        <f aca="false">IF(F73="Dead",3,0)</f>
        <v>0</v>
      </c>
      <c r="I73" s="7" t="n">
        <f aca="false">VLOOKUP(G73,Weights!$A$2:$B$7,2,FALSE())</f>
        <v>0.192</v>
      </c>
      <c r="J73" s="7" t="n">
        <f aca="false">H73*I73</f>
        <v>0</v>
      </c>
      <c r="K73" s="3" t="s">
        <v>103</v>
      </c>
      <c r="L73" s="8"/>
      <c r="M73" s="8" t="s">
        <v>91</v>
      </c>
      <c r="N73" s="9" t="n">
        <v>46319</v>
      </c>
      <c r="O73" s="8" t="s">
        <v>92</v>
      </c>
    </row>
    <row r="74" customFormat="false" ht="69.75" hidden="false" customHeight="true" outlineLevel="0" collapsed="false">
      <c r="A74" s="4" t="s">
        <v>184</v>
      </c>
      <c r="B74" s="3" t="s">
        <v>85</v>
      </c>
      <c r="C74" s="4" t="s">
        <v>153</v>
      </c>
      <c r="D74" s="3" t="s">
        <v>138</v>
      </c>
      <c r="E74" s="5" t="n">
        <v>404</v>
      </c>
      <c r="F74" s="3" t="s">
        <v>88</v>
      </c>
      <c r="G74" s="3" t="s">
        <v>149</v>
      </c>
      <c r="H74" s="6" t="n">
        <f aca="false">IF(F74="Dead",3,0)</f>
        <v>3</v>
      </c>
      <c r="I74" s="7" t="n">
        <f aca="false">VLOOKUP(G74,Weights!$A$2:$B$7,2,FALSE())</f>
        <v>0.048</v>
      </c>
      <c r="J74" s="7" t="n">
        <f aca="false">H74*I74</f>
        <v>0.144</v>
      </c>
      <c r="K74" s="3" t="s">
        <v>139</v>
      </c>
      <c r="L74" s="8"/>
      <c r="M74" s="8" t="s">
        <v>91</v>
      </c>
      <c r="N74" s="9" t="n">
        <v>46319</v>
      </c>
      <c r="O74" s="8" t="s">
        <v>92</v>
      </c>
    </row>
    <row r="75" customFormat="false" ht="69.75" hidden="false" customHeight="true" outlineLevel="0" collapsed="false">
      <c r="A75" s="4" t="s">
        <v>185</v>
      </c>
      <c r="B75" s="3" t="s">
        <v>85</v>
      </c>
      <c r="C75" s="4" t="s">
        <v>153</v>
      </c>
      <c r="D75" s="3" t="s">
        <v>138</v>
      </c>
      <c r="E75" s="5" t="n">
        <v>404</v>
      </c>
      <c r="F75" s="3" t="s">
        <v>88</v>
      </c>
      <c r="G75" s="3" t="s">
        <v>186</v>
      </c>
      <c r="H75" s="6" t="n">
        <f aca="false">IF(F75="Dead",3,0)</f>
        <v>3</v>
      </c>
      <c r="I75" s="7" t="n">
        <f aca="false">VLOOKUP(G75,Weights!$A$2:$B$7,2,FALSE())</f>
        <v>0.501</v>
      </c>
      <c r="J75" s="7" t="n">
        <f aca="false">H75*I75</f>
        <v>1.503</v>
      </c>
      <c r="K75" s="3" t="s">
        <v>139</v>
      </c>
      <c r="L75" s="8"/>
      <c r="M75" s="8" t="s">
        <v>91</v>
      </c>
      <c r="N75" s="9" t="n">
        <v>46319</v>
      </c>
      <c r="O75" s="8" t="s">
        <v>92</v>
      </c>
    </row>
    <row r="76" customFormat="false" ht="69.75" hidden="false" customHeight="true" outlineLevel="0" collapsed="false">
      <c r="A76" s="4" t="s">
        <v>187</v>
      </c>
      <c r="B76" s="3" t="s">
        <v>85</v>
      </c>
      <c r="C76" s="4" t="s">
        <v>172</v>
      </c>
      <c r="D76" s="3" t="s">
        <v>138</v>
      </c>
      <c r="E76" s="5" t="n">
        <v>200</v>
      </c>
      <c r="F76" s="3" t="s">
        <v>101</v>
      </c>
      <c r="G76" s="3" t="s">
        <v>102</v>
      </c>
      <c r="H76" s="6" t="n">
        <f aca="false">IF(F76="Dead",3,0)</f>
        <v>0</v>
      </c>
      <c r="I76" s="7" t="n">
        <f aca="false">VLOOKUP(G76,Weights!$A$2:$B$7,2,FALSE())</f>
        <v>0.192</v>
      </c>
      <c r="J76" s="7" t="n">
        <f aca="false">H76*I76</f>
        <v>0</v>
      </c>
      <c r="K76" s="3" t="s">
        <v>103</v>
      </c>
      <c r="L76" s="8"/>
      <c r="M76" s="8" t="s">
        <v>91</v>
      </c>
      <c r="N76" s="9" t="n">
        <v>46319</v>
      </c>
      <c r="O76" s="8" t="s">
        <v>188</v>
      </c>
    </row>
    <row r="77" customFormat="false" ht="69.75" hidden="false" customHeight="true" outlineLevel="0" collapsed="false">
      <c r="A77" s="4" t="s">
        <v>187</v>
      </c>
      <c r="B77" s="3" t="s">
        <v>85</v>
      </c>
      <c r="C77" s="4" t="s">
        <v>179</v>
      </c>
      <c r="D77" s="3" t="s">
        <v>138</v>
      </c>
      <c r="E77" s="5" t="n">
        <v>200</v>
      </c>
      <c r="F77" s="3" t="s">
        <v>101</v>
      </c>
      <c r="G77" s="3" t="s">
        <v>89</v>
      </c>
      <c r="H77" s="6" t="n">
        <f aca="false">IF(F77="Dead",3,0)</f>
        <v>0</v>
      </c>
      <c r="I77" s="7" t="n">
        <f aca="false">VLOOKUP(G77,Weights!$A$2:$B$7,2,FALSE())</f>
        <v>0.259</v>
      </c>
      <c r="J77" s="7" t="n">
        <f aca="false">H77*I77</f>
        <v>0</v>
      </c>
      <c r="K77" s="3" t="s">
        <v>103</v>
      </c>
      <c r="L77" s="8"/>
      <c r="M77" s="8" t="s">
        <v>91</v>
      </c>
      <c r="N77" s="9" t="n">
        <v>46319</v>
      </c>
      <c r="O77" s="8" t="s">
        <v>188</v>
      </c>
    </row>
    <row r="78" customFormat="false" ht="69.75" hidden="false" customHeight="true" outlineLevel="0" collapsed="false">
      <c r="A78" s="4" t="s">
        <v>187</v>
      </c>
      <c r="B78" s="3" t="s">
        <v>85</v>
      </c>
      <c r="C78" s="4" t="s">
        <v>181</v>
      </c>
      <c r="D78" s="3" t="s">
        <v>138</v>
      </c>
      <c r="E78" s="5" t="n">
        <v>200</v>
      </c>
      <c r="F78" s="3" t="s">
        <v>101</v>
      </c>
      <c r="G78" s="3" t="s">
        <v>89</v>
      </c>
      <c r="H78" s="6" t="n">
        <f aca="false">IF(F78="Dead",3,0)</f>
        <v>0</v>
      </c>
      <c r="I78" s="7" t="n">
        <f aca="false">VLOOKUP(G78,Weights!$A$2:$B$7,2,FALSE())</f>
        <v>0.259</v>
      </c>
      <c r="J78" s="7" t="n">
        <f aca="false">H78*I78</f>
        <v>0</v>
      </c>
      <c r="K78" s="3" t="s">
        <v>103</v>
      </c>
      <c r="L78" s="8"/>
      <c r="M78" s="8" t="s">
        <v>91</v>
      </c>
      <c r="N78" s="9" t="n">
        <v>46319</v>
      </c>
      <c r="O78" s="8" t="s">
        <v>188</v>
      </c>
    </row>
  </sheetData>
  <autoFilter ref="A1:O78"/>
  <conditionalFormatting sqref="F2:F78">
    <cfRule type="cellIs" priority="2" operator="equal" aboveAverage="0" equalAverage="0" bottom="0" percent="0" rank="0" text="" dxfId="9">
      <formula>"Dead"</formula>
    </cfRule>
    <cfRule type="cellIs" priority="3" operator="equal" aboveAverage="0" equalAverage="0" bottom="0" percent="0" rank="0" text="" dxfId="9">
      <formula>"Differs"</formula>
    </cfRule>
    <cfRule type="cellIs" priority="4" operator="equal" aboveAverage="0" equalAverage="0" bottom="0" percent="0" rank="0" text="" dxfId="9">
      <formula>"Not found"</formula>
    </cfRule>
    <cfRule type="cellIs" priority="5" operator="equal" aboveAverage="0" equalAverage="0" bottom="0" percent="0" rank="0" text="" dxfId="10">
      <formula>"Working"</formula>
    </cfRule>
    <cfRule type="cellIs" priority="6" operator="equal" aboveAverage="0" equalAverage="0" bottom="0" percent="0" rank="0" text="" dxfId="10">
      <formula>"Match"</formula>
    </cfRule>
  </conditionalFormatting>
  <dataValidations count="2">
    <dataValidation allowBlank="true" error="Choose a status from the list." errorStyle="stop" errorTitle="Status required" operator="between" prompt="Open, In progress, Fixed, or Won't fix." promptTitle="Track the work" showDropDown="false" showErrorMessage="true" showInputMessage="true" sqref="M2:M1000" type="list">
      <formula1>"Open,In progress,Fixed,Won't fix"</formula1>
      <formula2>0</formula2>
    </dataValidation>
    <dataValidation allowBlank="true" error="Choose a category from Weights." errorStyle="stop" errorTitle="Category required" operator="between" showDropDown="false" showErrorMessage="true" showInputMessage="false" sqref="G2:G1000" type="list">
      <formula1>CategoryList</formula1>
      <formula2>0</formula2>
    </dataValidation>
  </dataValidations>
  <hyperlinks>
    <hyperlink ref="A2" r:id="rId2" display="/products/stiiizy-40s-blunt"/>
    <hyperlink ref="C2" r:id="rId3" display="https://shop.stiiizy.com/product/strawnana-27?"/>
    <hyperlink ref="A3" r:id="rId4" display="/products/stiiizy-40s-blunt"/>
    <hyperlink ref="C3" r:id="rId5" display="https://shop.stiiizy.com/product/biscotti-17"/>
    <hyperlink ref="A4" r:id="rId6" display="/products/stiiizy-40s-blunt"/>
    <hyperlink ref="C4" r:id="rId7" display="https://shop.stiiizy.com/product/purple-punch-12"/>
    <hyperlink ref="A5" r:id="rId8" display="/products/stiiizy-40s-blunt"/>
    <hyperlink ref="C5" r:id="rId9" display="https://shop.stiiizy.com/product/blue-dream-19"/>
    <hyperlink ref="A6" r:id="rId10" display="/products/stiiizy-40s-blunt"/>
    <hyperlink ref="C6" r:id="rId11" display="https://shop.stiiizy.com/product/pineapple-express-22"/>
    <hyperlink ref="A7" r:id="rId12" display="/products/stiiizy-40s-blunt"/>
    <hyperlink ref="C7" r:id="rId13" display="https://shop.stiiizy.com/product/gelato-8"/>
    <hyperlink ref="A8" r:id="rId14" display="/products/stiiizy-40s-blunt"/>
    <hyperlink ref="C8" r:id="rId15" display="https://shop.stiiizy.com/product/cereal-milk-17657"/>
    <hyperlink ref="A9" r:id="rId16" display="/products/stiiizy-40s-infused-flower"/>
    <hyperlink ref="C9" r:id="rId17" display="https://shop.stiiizy.com/product/stiiizy-40-s-infused-flower-cereal-milk-7g"/>
    <hyperlink ref="A10" r:id="rId18" display="/products/stiiizy-40s-infused-flower"/>
    <hyperlink ref="C10" r:id="rId19" display="https://shop.stiiizy.com/product/stiiizy-40-s-infused-flower-strawberry-cough-7g"/>
    <hyperlink ref="A11" r:id="rId20" display="/products/stiiizy-40s-infused-flower"/>
    <hyperlink ref="C11" r:id="rId21" display="https://shop.stiiizy.com/product/stiiizy-40-s-infused-flower-biscotti-7g"/>
    <hyperlink ref="A12" r:id="rId22" display="/products/stiiizy-40s-infused-flower"/>
    <hyperlink ref="C12" r:id="rId23" display="https://shop.stiiizy.com/product/stiiizy-40-s-infused-flower-pineapple-express-7g"/>
    <hyperlink ref="A13" r:id="rId24" display="/products/stiiizy-40s-infused-flower"/>
    <hyperlink ref="C13" r:id="rId25" display="https://shop.stiiizy.com/product/stiiizy-40-s-infused-flower-strawnana-7g"/>
    <hyperlink ref="A14" r:id="rId26" display="/products/stiiizy-40s-infused-flower"/>
    <hyperlink ref="C14" r:id="rId27" display="https://shop.stiiizy.com/product/stiiizy-40-s-infused-flower-magic-melon-7g"/>
    <hyperlink ref="A15" r:id="rId28" display="/products/stiiizy-40s-infused-flower"/>
    <hyperlink ref="C15" r:id="rId29" display="https://shop.stiiizy.com/product/stiiizy-40-s-infused-flower-super-lemon-haze-7g"/>
    <hyperlink ref="A16" r:id="rId30" display="/products/stiiizy-40s-infused-flower"/>
    <hyperlink ref="C16" r:id="rId31" display="https://shop.stiiizy.com/product/stiiizy-40-s-infused-flower-strawberry-mango-7g"/>
    <hyperlink ref="A17" r:id="rId32" display="/products/stiiizy-40s-infused-flower"/>
    <hyperlink ref="C17" r:id="rId33" display="https://shop.stiiizy.com/product/stiiizy-40-s-infused-flower-purple-punch-7g"/>
    <hyperlink ref="A18" r:id="rId34" display="/products/stiiizy-40s-infused-pre-rolls"/>
    <hyperlink ref="C18" r:id="rId35" display="https://shop.stiiizy.com/product/stiiizy-40-s-infused-preroll-skywalker-og-1g"/>
    <hyperlink ref="A19" r:id="rId36" display="/products/stiiizy-40s-infused-pre-rolls"/>
    <hyperlink ref="C19" r:id="rId37" display="https://shop.stiiizy.com/product/stiiizy-40-s-infused-preroll-pink-acai-1g"/>
    <hyperlink ref="A20" r:id="rId38" display="/products/stiiizy-40s-infused-pre-rolls"/>
    <hyperlink ref="C20" r:id="rId39" display="https://shop.stiiizy.com/product/stiiizy-40-s-infused-preroll-magic-melon-1g"/>
    <hyperlink ref="A21" r:id="rId40" display="/products/stiiizy-40s-infused-pre-rolls"/>
    <hyperlink ref="C21" r:id="rId41" display="https://shop.stiiizy.com/product/stiiizy-40-s-infused-preroll-strawnana-1g"/>
    <hyperlink ref="A22" r:id="rId42" display="/products/stiiizy-40s-infused-pre-rolls"/>
    <hyperlink ref="C22" r:id="rId43" display="https://shop.stiiizy.com/product/stiiizy-40-s-infused-preroll-strawberry-cough-1g"/>
    <hyperlink ref="A23" r:id="rId44" display="/products/stiiizy-40s-infused-pre-rolls"/>
    <hyperlink ref="C23" r:id="rId45" display="https://shop.stiiizy.com/product/stiiizy-40-s-infused-preroll-king-louis-xiii-1g"/>
    <hyperlink ref="A24" r:id="rId46" display="/products/stiiizy-40s-infused-pre-rolls"/>
    <hyperlink ref="C24" r:id="rId47" display="https://shop.stiiizy.com/product/stiiizy-40-s-infused-preroll-multipack-purple-punch-2-5g"/>
    <hyperlink ref="A25" r:id="rId48" display="/products/stiiizy-40s-infused-pre-rolls"/>
    <hyperlink ref="C25" r:id="rId49" display="https://shop.stiiizy.com/product/stiiizy-40-s-infused-preroll-multipack-strawberry-mango-2-5g"/>
    <hyperlink ref="A26" r:id="rId50" display="/products/stiiizy-40s-infused-pre-rolls"/>
    <hyperlink ref="C26" r:id="rId51" display="https://shop.stiiizy.com/product/stiiizy-40-s-infused-preroll-multipack-pineapple-express-2-5g"/>
    <hyperlink ref="A27" r:id="rId52" display="/products/stiiizy-40s-infused-pre-rolls"/>
    <hyperlink ref="C27" r:id="rId53" display="https://shop.stiiizy.com/product/stiiizy-40-s-infused-preroll-cereal-milk-1g"/>
    <hyperlink ref="A28" r:id="rId54" display="/products/stiiizy-40s-infused-pre-rolls"/>
    <hyperlink ref="C28" r:id="rId55" display="https://shop.stiiizy.com/product/stiiizy-40-s-infused-preroll-multipack-king-louis-xiii-2-5g"/>
    <hyperlink ref="A29" r:id="rId56" display="/products/stiiizy-40s-infused-pre-rolls"/>
    <hyperlink ref="C29" r:id="rId57" display="https://shop.stiiizy.com/product/stiiizy-40-s-infused-preroll-multipack-magic-melon-2-5g"/>
    <hyperlink ref="A30" r:id="rId58" display="/products/stiiizy-40s-infused-pre-rolls"/>
    <hyperlink ref="C30" r:id="rId59" display="https://shop.stiiizy.com/product/stiiizy-40-s-infused-preroll-watermelon-z-1g"/>
    <hyperlink ref="A31" r:id="rId60" display="/products/stiiizy-black-label-cannabis-flower"/>
    <hyperlink ref="C31" r:id="rId61" display="https://stiiizy.dispensary.shop/dtla/rec/flower/pdp/stiiizy-black-label-purple-kryptonite-28g/v/dbc24ce9-44e3-4edd-80e2-74d5d7ed6cf1?page=1&amp;brand=STIIIZY&amp;weight_volume_with_uom=28+Grams"/>
    <hyperlink ref="A32" r:id="rId62" display="/products/stiiizy-black-label-cannabis-flower"/>
    <hyperlink ref="C32" r:id="rId63" display="https://stiiizy.dispensary.shop/dtla/rec/flower/pdp/stiiizy-black-label-durban-lime-smalls-7g/v/a77626d4-3b39-4858-85d5-470a2e6ab5d3?page=2&amp;brand=STIIIZY"/>
    <hyperlink ref="A33" r:id="rId64" display="/products/stiiizy-black-label-cannabis-flower"/>
    <hyperlink ref="C33" r:id="rId65" display="https://stiiizy.dispensary.shop/dtla/rec/flower/pdp/stiiizy-black-label-lemon-cherry-gelato-3.5g/v/52028ca4-ce97-49c2-8db5-ba5d0330ee0d?page=2&amp;brand=STIIIZY"/>
    <hyperlink ref="A34" r:id="rId66" display="/products/stiiizy-black-label-cannabis-flower"/>
    <hyperlink ref="C34" r:id="rId67" display="https://stiiizy.dispensary.shop/dtla/rec/flower/pdp/stiiizy-black-label-lemon-thai-14g/v/9cdb026a-6bec-48e5-a38c-4c50344982df?page=1&amp;brand=STIIIZY&amp;weight_volume_with_uom=14+Grams"/>
    <hyperlink ref="A35" r:id="rId68" display="/products/stiiizy-black-label-cannabis-flower"/>
    <hyperlink ref="C35" r:id="rId69" display="https://stiiizy.dispensary.shop/dtla/rec/flower/pdp/stiiizy-black-label-la-octane-3.5g/v/780b24d1-eca2-4ede-b579-58b928c62da5?page=2&amp;brand=STIIIZY"/>
    <hyperlink ref="A36" r:id="rId70" display="/products/stiiizy-black-label-cannabis-flower"/>
    <hyperlink ref="C36" r:id="rId71" display="https://stiiizy.dispensary.shop/dtla/rec/flower/pdp/stiiizy-black-label-pineapple-chunks-3.5g/v/4a0f2e6b-7fd2-4e6e-add8-045d191f0ca3?page=2&amp;brand=STIIIZY"/>
    <hyperlink ref="A37" r:id="rId72" display="/products/stiiizy-exotics-label"/>
    <hyperlink ref="C37" r:id="rId73" display="https://www.stiiizy.com/products/exotics-exclusive-flower"/>
    <hyperlink ref="A38" r:id="rId74" display="/products/stiiizy-exotics-pre-rolls"/>
    <hyperlink ref="C38" r:id="rId75" display="https://www.stiiizy.com/products/exotics-exclusive-flower"/>
    <hyperlink ref="A39" r:id="rId76" display="/products/stiiizy-white-label-cannabis-flower"/>
    <hyperlink ref="C39" r:id="rId77" display="https://stiiizy.dispensary.shop/dtla/rec/flower/pdp/stiiizy-white-label-biscotti-7g/v/ef725258-9ba7-4da1-9b2d-d15f93dc2206?page=2&amp;brand=STIIIZY&amp;weight_volume_with_uom=7+Grams"/>
    <hyperlink ref="A40" r:id="rId78" display="/products/stiiizy-white-label-cannabis-flower"/>
    <hyperlink ref="C40" r:id="rId79" display="https://stiiizy.dispensary.shop/dtla/rec/flower/pdp/stiiizy-white-label-grapefruit-gas-14g/v/9c48ac9f-ec6c-4abb-bf5c-3049348fc4a8?page=1&amp;brand=STIIIZY&amp;weight_volume_with_uom=14+Grams"/>
    <hyperlink ref="A41" r:id="rId80" display="/products/stiiizy-white-label-cannabis-flower"/>
    <hyperlink ref="C41" r:id="rId81" display="https://stiiizy.dispensary.shop/dtla/rec/flower/pdp/stiiizy-white-label-rtz-x-jealousy-14g/v/6464144e-8ef9-4470-8193-d9ef1504b7e1?page=1&amp;brand=STIIIZY&amp;weight_volume_with_uom=14+Grams"/>
    <hyperlink ref="A42" r:id="rId82" display="/products/stiiizy-white-label-cannabis-flower"/>
    <hyperlink ref="C42" r:id="rId83" display="https://stiiizy.dispensary.shop/dtla/rec/flower/pdp/stiiizy-white-label-blue-dream-3.5g/v/90155f44-e31e-4fcd-afcb-6048667cce65?page=1&amp;brand=STIIIZY&amp;weight_volume_with_uom=28+Grams&amp;weight_volume_with_uom=3.5+Grams"/>
    <hyperlink ref="A43" r:id="rId84" display="/products/stiiizy-white-label-cannabis-flower"/>
    <hyperlink ref="C43" r:id="rId85" display="https://stiiizy.dispensary.shop/dtla/rec/flower/pdp/stiiizy-white-label-jack-herer-3.5g/v/c85657fc-de24-4013-bf95-ef7109083b72?page=1&amp;brand=STIIIZY&amp;weight_volume_with_uom=28+Grams&amp;weight_volume_with_uom=3.5+Grams"/>
    <hyperlink ref="A44" r:id="rId86" display="/pages/stiiizy-weed-pen-batteries"/>
    <hyperlink ref="C44" r:id="rId87" display="https://www.stiiizy.com/products/stiiizy-pro"/>
    <hyperlink ref="A45" r:id="rId88" display="/pages/stiiizy-weed-pen-batteries"/>
    <hyperlink ref="C45" r:id="rId89" display="https://www.stiiizy.com/products/official-biiig-stiiizy-weed-vape-pen-battery"/>
    <hyperlink ref="A46" r:id="rId90" display="/pages/stiiizy-weed-pen-batteries"/>
    <hyperlink ref="C46" r:id="rId91" display="https://www.stiiizy.com/products/stiiizy-pro-xl"/>
    <hyperlink ref="A47" r:id="rId92" display="/pages/stiiizy-weed-pen-batteries"/>
    <hyperlink ref="C47" r:id="rId93" display="https://www.stiiizy.com/products/original-stiiizy-weed-vape-pen-battery"/>
    <hyperlink ref="A48" r:id="rId94" display="/pages/stiiizy-weed-pen-batteries"/>
    <hyperlink ref="C48" r:id="rId95" display="https://www.stiiizy.com/products/stiiizy-bar"/>
    <hyperlink ref="A49" r:id="rId96" display="/pages/extracts"/>
    <hyperlink ref="C49" r:id="rId97" display="https://www.stiiizy.com/products/stiiizy-badder"/>
    <hyperlink ref="A50" r:id="rId98" display="/pages/extracts"/>
    <hyperlink ref="C50" r:id="rId99" display="https://www.stiiizy.com/products/live-rosin-jam"/>
    <hyperlink ref="A51" r:id="rId100" display="/pages/extracts"/>
    <hyperlink ref="C51" r:id="rId101" display="https://www.stiiizy.com/products/crushed-diamond-extracts"/>
    <hyperlink ref="A52" r:id="rId102" display="/pages/extracts"/>
    <hyperlink ref="C52" r:id="rId103" display="https://www.stiiizy.com/products/live-resin-diamonds"/>
    <hyperlink ref="A53" r:id="rId104" display="/pages/extracts"/>
    <hyperlink ref="C53" r:id="rId105" display="https://www.stiiizy.com/products/stiiizy-shatter"/>
    <hyperlink ref="A54" r:id="rId106" display="/pages/extracts"/>
    <hyperlink ref="C54" r:id="rId107" display="https://www.stiiizy.com/products/curated-live-resin"/>
    <hyperlink ref="A55" r:id="rId108" display="/pages/extracts"/>
    <hyperlink ref="C55" r:id="rId109" display="https://www.stiiizy.com/products/live-rosin-badder"/>
    <hyperlink ref="A56" r:id="rId110" display="/pages/edibles"/>
    <hyperlink ref="C56" r:id="rId111" display="https://www.stiiizy.com/products/stiiizy-lemonade-edibles"/>
    <hyperlink ref="A57" r:id="rId112" display="/pages/edibles"/>
    <hyperlink ref="C57" r:id="rId113" display="https://www.stiiizy.com/products/stiiizy-tropical-edibles"/>
    <hyperlink ref="A58" r:id="rId114" display="/pages/edibles"/>
    <hyperlink ref="C58" r:id="rId115" display="https://www.stiiizy.com/products/stiiizy-superstar-edibles"/>
    <hyperlink ref="A59" r:id="rId116" display="/pages/edibles"/>
    <hyperlink ref="C59" r:id="rId117" display="https://www.stiiizy.com/products/stiiizy-original-edibles"/>
    <hyperlink ref="A60" r:id="rId118" display="/pages/edibles"/>
    <hyperlink ref="C60" r:id="rId119" display="https://www.stiiizy.com/products/stiiizy-sour-edibles"/>
    <hyperlink ref="A61" r:id="rId120" display="/pages/edibles"/>
    <hyperlink ref="C61" r:id="rId121" display="https://www.stiiizy.com/products/stiiizy-sleep-edibles"/>
    <hyperlink ref="A62" r:id="rId122" display="/pages/premium-cannabis-flower"/>
    <hyperlink ref="C62" r:id="rId123" display="https://www.stiiizy.com/products/stiiizy-40s-infused-flower"/>
    <hyperlink ref="A63" r:id="rId124" display="/pages/premium-cannabis-flower"/>
    <hyperlink ref="C63" r:id="rId125" display="https://www.stiiizy.com/products/stiiizy-exotics-label"/>
    <hyperlink ref="A64" r:id="rId126" display="/pages/premium-cannabis-flower"/>
    <hyperlink ref="C64" r:id="rId127" display="https://www.stiiizy.com/products/stiiizy-exotics-pre-rolls"/>
    <hyperlink ref="A65" r:id="rId128" display="/pages/premium-cannabis-flower"/>
    <hyperlink ref="C65" r:id="rId129" display="https://www.stiiizy.com/products/stiiizy-black-label-white-label-prerolls"/>
    <hyperlink ref="A66" r:id="rId130" display="/pages/premium-cannabis-flower"/>
    <hyperlink ref="C66" r:id="rId131" display="https://www.stiiizy.com/products/stiiizy-black-label-white-label-multipack-prerolls"/>
    <hyperlink ref="A67" r:id="rId132" display="/pages/premium-cannabis-flower"/>
    <hyperlink ref="C67" r:id="rId133" display="https://www.stiiizy.com/products/stiiizy-white-label-cannabis-flower"/>
    <hyperlink ref="A68" r:id="rId134" display="/pages/premium-cannabis-flower"/>
    <hyperlink ref="C68" r:id="rId135" display="https://www.stiiizy.com/products/stiiizy-cannabis-pre-rolls"/>
    <hyperlink ref="A69" r:id="rId136" display="/pages/premium-cannabis-flower"/>
    <hyperlink ref="C69" r:id="rId137" display="https://www.stiiizy.com/products/stiiizy-40s-blunt"/>
    <hyperlink ref="A70" r:id="rId138" display="/pages/premium-cannabis-flower"/>
    <hyperlink ref="C70" r:id="rId139" display="https://www.stiiizy.com/products/stiiizy-exclusive-small-batch"/>
    <hyperlink ref="A71" r:id="rId140" display="/pages/premium-cannabis-flower"/>
    <hyperlink ref="C71" r:id="rId141" display="https://www.stiiizy.com/products/stiiizy-40s-infused-pre-rolls"/>
    <hyperlink ref="A72" r:id="rId142" display="/pages/premium-cannabis-flower"/>
    <hyperlink ref="C72" r:id="rId143" display="https://www.stiiizy.com/products/stiiizy-green-label-cannabis-flower"/>
    <hyperlink ref="A73" r:id="rId144" display="/pages/premium-cannabis-flower"/>
    <hyperlink ref="C73" r:id="rId145" display="https://www.stiiizy.com/products/stiiizy-black-label-cannabis-flower"/>
    <hyperlink ref="A74" r:id="rId146" display="/pages/bar"/>
    <hyperlink ref="C74" r:id="rId147" display="https://www.stiiizy.com/products/stiiizy-bar"/>
    <hyperlink ref="A75" r:id="rId148" display="/pages/multipack-pods"/>
    <hyperlink ref="C75" r:id="rId149" display="https://www.stiiizy.com/products/stiiizy-bar"/>
    <hyperlink ref="A76" r:id="rId150" display="/pages/stiiizy-40s-series"/>
    <hyperlink ref="C76" r:id="rId151" display="https://www.stiiizy.com/products/stiiizy-40s-infused-flower"/>
    <hyperlink ref="A77" r:id="rId152" display="/pages/stiiizy-40s-series"/>
    <hyperlink ref="C77" r:id="rId153" display="https://www.stiiizy.com/products/stiiizy-40s-blunt"/>
    <hyperlink ref="A78" r:id="rId154" display="/pages/stiiizy-40s-series"/>
    <hyperlink ref="C78" r:id="rId155" display="https://www.stiiizy.com/products/stiiizy-40s-infused-pre-rolls"/>
  </hyperlinks>
  <printOptions headings="false" gridLines="false" gridLinesSet="true" horizontalCentered="false" verticalCentered="false"/>
  <pageMargins left="0.3" right="0.3" top="0.35" bottom="0.35" header="0.511811023622047" footer="0.5"/>
  <pageSetup paperSize="8" scale="100" fitToWidth="1" fitToHeight="0" pageOrder="downThenOver" orientation="landscape" blackAndWhite="false" draft="false" cellComments="none" horizontalDpi="300" verticalDpi="300" copies="1"/>
  <headerFooter differentFirst="false" differentOddEven="false">
    <oddHeader/>
    <oddFooter>&amp;C&amp;"Arial"&amp;9 Hand-off Ledger | 2026-10-24 | &amp;P of &amp;N</oddFooter>
  </headerFooter>
  <drawing r:id="rId156"/>
  <legacyDrawing r:id="rId157"/>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A8A8A8"/>
    <pageSetUpPr fitToPage="true"/>
  </sheetPr>
  <dimension ref="A1:Z30"/>
  <sheetViews>
    <sheetView showFormulas="false" showGridLines="false" showRowColHeaders="true" showZeros="true" rightToLeft="false" tabSelected="false" showOutlineSymbols="true" defaultGridColor="true" view="normal" topLeftCell="A1" colorId="64" zoomScale="85" zoomScaleNormal="85"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34"/>
    <col collapsed="false" customWidth="true" hidden="false" outlineLevel="0" max="2" min="2" style="0" width="42"/>
    <col collapsed="false" customWidth="true" hidden="false" outlineLevel="0" max="3" min="3" style="0" width="20"/>
    <col collapsed="false" customWidth="true" hidden="false" outlineLevel="0" max="5" min="4" style="0" width="16"/>
    <col collapsed="false" customWidth="true" hidden="false" outlineLevel="0" max="6" min="6" style="0" width="15"/>
    <col collapsed="false" customWidth="true" hidden="false" outlineLevel="0" max="7" min="7" style="0" width="13"/>
    <col collapsed="false" customWidth="true" hidden="false" outlineLevel="0" max="8" min="8" style="0" width="15"/>
    <col collapsed="false" customWidth="true" hidden="false" outlineLevel="0" max="9" min="9" style="0" width="20"/>
    <col collapsed="false" customWidth="true" hidden="false" outlineLevel="0" max="11" min="10" style="0" width="17"/>
    <col collapsed="false" customWidth="true" hidden="false" outlineLevel="0" max="12" min="12" style="0" width="22"/>
    <col collapsed="false" customWidth="true" hidden="false" outlineLevel="0" max="13" min="13" style="0" width="18"/>
    <col collapsed="false" customWidth="true" hidden="false" outlineLevel="0" max="14" min="14" style="0" width="15"/>
    <col collapsed="false" customWidth="true" hidden="false" outlineLevel="0" max="15" min="15" style="0" width="22"/>
    <col collapsed="false" customWidth="true" hidden="false" outlineLevel="0" max="16" min="16" style="0" width="12"/>
    <col collapsed="false" customWidth="true" hidden="false" outlineLevel="0" max="17" min="17" style="0" width="16"/>
    <col collapsed="false" customWidth="true" hidden="false" outlineLevel="0" max="18" min="18" style="0" width="14"/>
    <col collapsed="false" customWidth="true" hidden="false" outlineLevel="0" max="19" min="19" style="0" width="67"/>
    <col collapsed="false" customWidth="true" hidden="false" outlineLevel="0" max="20" min="20" style="0" width="23"/>
    <col collapsed="false" customWidth="true" hidden="false" outlineLevel="0" max="21" min="21" style="0" width="18"/>
    <col collapsed="false" customWidth="true" hidden="false" outlineLevel="0" max="22" min="22" style="0" width="17"/>
    <col collapsed="false" customWidth="true" hidden="false" outlineLevel="0" max="23" min="23" style="0" width="50"/>
    <col collapsed="false" customWidth="true" hidden="true" outlineLevel="0" max="24" min="24" style="0" width="15"/>
    <col collapsed="false" customWidth="true" hidden="false" outlineLevel="0" max="25" min="25" style="0" width="16"/>
    <col collapsed="false" customWidth="true" hidden="false" outlineLevel="0" max="26" min="26" style="0" width="22"/>
  </cols>
  <sheetData>
    <row r="1" customFormat="false" ht="31.5" hidden="false" customHeight="true" outlineLevel="0" collapsed="false">
      <c r="A1" s="1" t="s">
        <v>189</v>
      </c>
      <c r="B1" s="1" t="s">
        <v>72</v>
      </c>
      <c r="C1" s="1" t="s">
        <v>190</v>
      </c>
      <c r="D1" s="1" t="s">
        <v>191</v>
      </c>
      <c r="E1" s="1" t="s">
        <v>192</v>
      </c>
      <c r="F1" s="1" t="s">
        <v>193</v>
      </c>
      <c r="G1" s="1" t="s">
        <v>194</v>
      </c>
      <c r="H1" s="1" t="s">
        <v>195</v>
      </c>
      <c r="I1" s="1" t="s">
        <v>196</v>
      </c>
      <c r="J1" s="1" t="s">
        <v>197</v>
      </c>
      <c r="K1" s="1" t="s">
        <v>198</v>
      </c>
      <c r="L1" s="1" t="s">
        <v>199</v>
      </c>
      <c r="M1" s="1" t="s">
        <v>200</v>
      </c>
      <c r="N1" s="1" t="s">
        <v>77</v>
      </c>
      <c r="O1" s="1" t="s">
        <v>201</v>
      </c>
      <c r="P1" s="1" t="s">
        <v>48</v>
      </c>
      <c r="Q1" s="1" t="s">
        <v>78</v>
      </c>
      <c r="R1" s="1" t="s">
        <v>50</v>
      </c>
      <c r="S1" s="1" t="s">
        <v>80</v>
      </c>
      <c r="T1" s="1" t="s">
        <v>81</v>
      </c>
      <c r="U1" s="1" t="s">
        <v>10</v>
      </c>
      <c r="V1" s="1" t="s">
        <v>82</v>
      </c>
      <c r="W1" s="1" t="s">
        <v>83</v>
      </c>
      <c r="X1" s="1" t="s">
        <v>202</v>
      </c>
      <c r="Y1" s="1" t="s">
        <v>203</v>
      </c>
      <c r="Z1" s="1" t="s">
        <v>204</v>
      </c>
    </row>
    <row r="2" customFormat="false" ht="91.5" hidden="false" customHeight="true" outlineLevel="0" collapsed="false">
      <c r="A2" s="4" t="s">
        <v>205</v>
      </c>
      <c r="B2" s="4" t="s">
        <v>206</v>
      </c>
      <c r="C2" s="3" t="s">
        <v>207</v>
      </c>
      <c r="D2" s="10" t="n">
        <v>30</v>
      </c>
      <c r="E2" s="10" t="n">
        <v>30</v>
      </c>
      <c r="F2" s="11" t="n">
        <f aca="false">IF(OR(D2="",E2=""),"",E2-D2)</f>
        <v>0</v>
      </c>
      <c r="G2" s="12" t="n">
        <f aca="false">IF(F2="","",F2/D2)</f>
        <v>0</v>
      </c>
      <c r="H2" s="3"/>
      <c r="I2" s="3" t="s">
        <v>208</v>
      </c>
      <c r="J2" s="3"/>
      <c r="K2" s="3"/>
      <c r="L2" s="3"/>
      <c r="M2" s="3" t="s">
        <v>209</v>
      </c>
      <c r="N2" s="3" t="s">
        <v>210</v>
      </c>
      <c r="O2" s="3"/>
      <c r="P2" s="6" t="n">
        <f aca="false">IF(N2="Not found",3,IF(ISNUMBER(SEARCH("price",O2)),2,IF(N2="Differs",1,0)))</f>
        <v>0</v>
      </c>
      <c r="Q2" s="3" t="s">
        <v>149</v>
      </c>
      <c r="R2" s="7" t="n">
        <f aca="false">P2*VLOOKUP(Q2,Weights!$A$2:$B$7,2,FALSE())</f>
        <v>0</v>
      </c>
      <c r="S2" s="3" t="s">
        <v>211</v>
      </c>
      <c r="T2" s="8"/>
      <c r="U2" s="8" t="s">
        <v>91</v>
      </c>
      <c r="V2" s="9" t="n">
        <v>46319</v>
      </c>
      <c r="W2" s="8" t="s">
        <v>212</v>
      </c>
      <c r="X2" s="11" t="n">
        <f aca="false">IF(F2="","",ABS(F2))</f>
        <v>0</v>
      </c>
      <c r="Y2" s="13" t="b">
        <f aca="false">FALSE()</f>
        <v>0</v>
      </c>
      <c r="Z2" s="14"/>
    </row>
    <row r="3" customFormat="false" ht="91.5" hidden="false" customHeight="true" outlineLevel="0" collapsed="false">
      <c r="A3" s="4" t="s">
        <v>205</v>
      </c>
      <c r="B3" s="4" t="s">
        <v>206</v>
      </c>
      <c r="C3" s="3" t="s">
        <v>213</v>
      </c>
      <c r="D3" s="10" t="n">
        <v>40</v>
      </c>
      <c r="E3" s="10" t="n">
        <v>30</v>
      </c>
      <c r="F3" s="11" t="n">
        <f aca="false">IF(OR(D3="",E3=""),"",E3-D3)</f>
        <v>-10</v>
      </c>
      <c r="G3" s="12" t="n">
        <f aca="false">IF(F3="","",F3/D3)</f>
        <v>-0.25</v>
      </c>
      <c r="H3" s="3"/>
      <c r="I3" s="3" t="s">
        <v>214</v>
      </c>
      <c r="J3" s="3"/>
      <c r="K3" s="3"/>
      <c r="L3" s="3"/>
      <c r="M3" s="3" t="s">
        <v>215</v>
      </c>
      <c r="N3" s="3" t="s">
        <v>216</v>
      </c>
      <c r="O3" s="3" t="s">
        <v>217</v>
      </c>
      <c r="P3" s="6" t="n">
        <f aca="false">IF(N3="Not found",3,IF(ISNUMBER(SEARCH("price",O3)),2,IF(N3="Differs",1,0)))</f>
        <v>2</v>
      </c>
      <c r="Q3" s="3" t="s">
        <v>149</v>
      </c>
      <c r="R3" s="7" t="n">
        <f aca="false">P3*VLOOKUP(Q3,Weights!$A$2:$B$7,2,FALSE())</f>
        <v>0.096</v>
      </c>
      <c r="S3" s="3" t="s">
        <v>218</v>
      </c>
      <c r="T3" s="8"/>
      <c r="U3" s="8" t="s">
        <v>91</v>
      </c>
      <c r="V3" s="9" t="n">
        <v>46319</v>
      </c>
      <c r="W3" s="8" t="s">
        <v>212</v>
      </c>
      <c r="X3" s="11" t="n">
        <f aca="false">IF(F3="","",ABS(F3))</f>
        <v>10</v>
      </c>
      <c r="Y3" s="13" t="b">
        <f aca="false">TRUE()</f>
        <v>1</v>
      </c>
      <c r="Z3" s="10" t="n">
        <v>37</v>
      </c>
    </row>
    <row r="4" customFormat="false" ht="91.5" hidden="false" customHeight="true" outlineLevel="0" collapsed="false">
      <c r="A4" s="4" t="s">
        <v>219</v>
      </c>
      <c r="B4" s="4" t="s">
        <v>206</v>
      </c>
      <c r="C4" s="3" t="s">
        <v>207</v>
      </c>
      <c r="D4" s="10" t="n">
        <v>10</v>
      </c>
      <c r="E4" s="10" t="n">
        <v>7</v>
      </c>
      <c r="F4" s="11" t="n">
        <f aca="false">IF(OR(D4="",E4=""),"",E4-D4)</f>
        <v>-3</v>
      </c>
      <c r="G4" s="12" t="n">
        <f aca="false">IF(F4="","",F4/D4)</f>
        <v>-0.3</v>
      </c>
      <c r="H4" s="3" t="s">
        <v>220</v>
      </c>
      <c r="I4" s="3" t="s">
        <v>221</v>
      </c>
      <c r="J4" s="3" t="s">
        <v>222</v>
      </c>
      <c r="K4" s="3" t="s">
        <v>223</v>
      </c>
      <c r="L4" s="3" t="s">
        <v>224</v>
      </c>
      <c r="M4" s="3" t="s">
        <v>225</v>
      </c>
      <c r="N4" s="3" t="s">
        <v>216</v>
      </c>
      <c r="O4" s="3" t="s">
        <v>217</v>
      </c>
      <c r="P4" s="6" t="n">
        <f aca="false">IF(N4="Not found",3,IF(ISNUMBER(SEARCH("price",O4)),2,IF(N4="Differs",1,0)))</f>
        <v>2</v>
      </c>
      <c r="Q4" s="3" t="s">
        <v>165</v>
      </c>
      <c r="R4" s="7" t="n">
        <f aca="false">P4*VLOOKUP(Q4,Weights!$A$2:$B$7,2,FALSE())</f>
        <v>0.096</v>
      </c>
      <c r="S4" s="3" t="s">
        <v>218</v>
      </c>
      <c r="T4" s="8"/>
      <c r="U4" s="8" t="s">
        <v>91</v>
      </c>
      <c r="V4" s="9" t="n">
        <v>46319</v>
      </c>
      <c r="W4" s="8" t="s">
        <v>212</v>
      </c>
      <c r="X4" s="11" t="n">
        <f aca="false">IF(F4="","",ABS(F4))</f>
        <v>3</v>
      </c>
      <c r="Y4" s="13" t="b">
        <f aca="false">TRUE()</f>
        <v>1</v>
      </c>
      <c r="Z4" s="10" t="n">
        <v>10</v>
      </c>
    </row>
    <row r="5" customFormat="false" ht="91.5" hidden="false" customHeight="true" outlineLevel="0" collapsed="false">
      <c r="A5" s="4" t="s">
        <v>219</v>
      </c>
      <c r="B5" s="4" t="s">
        <v>206</v>
      </c>
      <c r="C5" s="3" t="s">
        <v>213</v>
      </c>
      <c r="D5" s="10" t="n">
        <v>18</v>
      </c>
      <c r="E5" s="10" t="n">
        <v>14</v>
      </c>
      <c r="F5" s="11" t="n">
        <f aca="false">IF(OR(D5="",E5=""),"",E5-D5)</f>
        <v>-4</v>
      </c>
      <c r="G5" s="12" t="n">
        <f aca="false">IF(F5="","",F5/D5)</f>
        <v>-0.222222222222222</v>
      </c>
      <c r="H5" s="3" t="s">
        <v>220</v>
      </c>
      <c r="I5" s="3" t="s">
        <v>226</v>
      </c>
      <c r="J5" s="3" t="s">
        <v>222</v>
      </c>
      <c r="K5" s="3" t="s">
        <v>223</v>
      </c>
      <c r="L5" s="3" t="s">
        <v>227</v>
      </c>
      <c r="M5" s="3" t="s">
        <v>215</v>
      </c>
      <c r="N5" s="3" t="s">
        <v>216</v>
      </c>
      <c r="O5" s="3" t="s">
        <v>217</v>
      </c>
      <c r="P5" s="6" t="n">
        <f aca="false">IF(N5="Not found",3,IF(ISNUMBER(SEARCH("price",O5)),2,IF(N5="Differs",1,0)))</f>
        <v>2</v>
      </c>
      <c r="Q5" s="3" t="s">
        <v>165</v>
      </c>
      <c r="R5" s="7" t="n">
        <f aca="false">P5*VLOOKUP(Q5,Weights!$A$2:$B$7,2,FALSE())</f>
        <v>0.096</v>
      </c>
      <c r="S5" s="3" t="s">
        <v>218</v>
      </c>
      <c r="T5" s="8"/>
      <c r="U5" s="8" t="s">
        <v>91</v>
      </c>
      <c r="V5" s="9" t="n">
        <v>46319</v>
      </c>
      <c r="W5" s="8" t="s">
        <v>212</v>
      </c>
      <c r="X5" s="11" t="n">
        <f aca="false">IF(F5="","",ABS(F5))</f>
        <v>4</v>
      </c>
      <c r="Y5" s="13" t="b">
        <f aca="false">TRUE()</f>
        <v>1</v>
      </c>
      <c r="Z5" s="10" t="n">
        <v>17</v>
      </c>
    </row>
    <row r="6" customFormat="false" ht="91.5" hidden="false" customHeight="true" outlineLevel="0" collapsed="false">
      <c r="A6" s="4" t="s">
        <v>228</v>
      </c>
      <c r="B6" s="4" t="s">
        <v>206</v>
      </c>
      <c r="C6" s="3" t="s">
        <v>207</v>
      </c>
      <c r="D6" s="10" t="n">
        <v>23</v>
      </c>
      <c r="E6" s="10" t="n">
        <v>18.4</v>
      </c>
      <c r="F6" s="11" t="n">
        <f aca="false">IF(OR(D6="",E6=""),"",E6-D6)</f>
        <v>-4.6</v>
      </c>
      <c r="G6" s="12" t="n">
        <f aca="false">IF(F6="","",F6/D6)</f>
        <v>-0.2</v>
      </c>
      <c r="H6" s="3" t="s">
        <v>229</v>
      </c>
      <c r="I6" s="3" t="s">
        <v>230</v>
      </c>
      <c r="J6" s="3" t="s">
        <v>231</v>
      </c>
      <c r="K6" s="3" t="s">
        <v>232</v>
      </c>
      <c r="L6" s="3" t="s">
        <v>233</v>
      </c>
      <c r="M6" s="3" t="s">
        <v>234</v>
      </c>
      <c r="N6" s="3" t="s">
        <v>216</v>
      </c>
      <c r="O6" s="3" t="s">
        <v>235</v>
      </c>
      <c r="P6" s="6" t="n">
        <f aca="false">IF(N6="Not found",3,IF(ISNUMBER(SEARCH("price",O6)),2,IF(N6="Differs",1,0)))</f>
        <v>2</v>
      </c>
      <c r="Q6" s="3" t="s">
        <v>102</v>
      </c>
      <c r="R6" s="7" t="n">
        <f aca="false">P6*VLOOKUP(Q6,Weights!$A$2:$B$7,2,FALSE())</f>
        <v>0.384</v>
      </c>
      <c r="S6" s="3" t="s">
        <v>236</v>
      </c>
      <c r="T6" s="8"/>
      <c r="U6" s="8" t="s">
        <v>91</v>
      </c>
      <c r="V6" s="9" t="n">
        <v>46319</v>
      </c>
      <c r="W6" s="8" t="s">
        <v>212</v>
      </c>
      <c r="X6" s="11" t="n">
        <f aca="false">IF(F6="","",ABS(F6))</f>
        <v>4.6</v>
      </c>
      <c r="Y6" s="13" t="b">
        <f aca="false">TRUE()</f>
        <v>1</v>
      </c>
      <c r="Z6" s="10" t="n">
        <v>23</v>
      </c>
    </row>
    <row r="7" customFormat="false" ht="91.5" hidden="false" customHeight="true" outlineLevel="0" collapsed="false">
      <c r="A7" s="4" t="s">
        <v>228</v>
      </c>
      <c r="B7" s="4" t="s">
        <v>206</v>
      </c>
      <c r="C7" s="3" t="s">
        <v>213</v>
      </c>
      <c r="D7" s="10" t="n">
        <v>27</v>
      </c>
      <c r="E7" s="10" t="n">
        <v>28</v>
      </c>
      <c r="F7" s="11" t="n">
        <f aca="false">IF(OR(D7="",E7=""),"",E7-D7)</f>
        <v>1</v>
      </c>
      <c r="G7" s="12" t="n">
        <f aca="false">IF(F7="","",F7/D7)</f>
        <v>0.037037037037037</v>
      </c>
      <c r="H7" s="3" t="s">
        <v>229</v>
      </c>
      <c r="I7" s="3" t="s">
        <v>237</v>
      </c>
      <c r="J7" s="3" t="s">
        <v>231</v>
      </c>
      <c r="K7" s="3" t="s">
        <v>232</v>
      </c>
      <c r="L7" s="3" t="s">
        <v>238</v>
      </c>
      <c r="M7" s="3" t="s">
        <v>239</v>
      </c>
      <c r="N7" s="3" t="s">
        <v>216</v>
      </c>
      <c r="O7" s="3" t="s">
        <v>240</v>
      </c>
      <c r="P7" s="6" t="n">
        <f aca="false">IF(N7="Not found",3,IF(ISNUMBER(SEARCH("price",O7)),2,IF(N7="Differs",1,0)))</f>
        <v>2</v>
      </c>
      <c r="Q7" s="3" t="s">
        <v>102</v>
      </c>
      <c r="R7" s="7" t="n">
        <f aca="false">P7*VLOOKUP(Q7,Weights!$A$2:$B$7,2,FALSE())</f>
        <v>0.384</v>
      </c>
      <c r="S7" s="3" t="s">
        <v>241</v>
      </c>
      <c r="T7" s="8"/>
      <c r="U7" s="8" t="s">
        <v>91</v>
      </c>
      <c r="V7" s="9" t="n">
        <v>46319</v>
      </c>
      <c r="W7" s="8" t="s">
        <v>212</v>
      </c>
      <c r="X7" s="11" t="n">
        <f aca="false">IF(F7="","",ABS(F7))</f>
        <v>1</v>
      </c>
      <c r="Y7" s="13" t="b">
        <f aca="false">TRUE()</f>
        <v>1</v>
      </c>
      <c r="Z7" s="10" t="n">
        <v>35</v>
      </c>
    </row>
    <row r="8" customFormat="false" ht="91.5" hidden="false" customHeight="true" outlineLevel="0" collapsed="false">
      <c r="A8" s="4" t="s">
        <v>242</v>
      </c>
      <c r="B8" s="4" t="s">
        <v>206</v>
      </c>
      <c r="C8" s="3" t="s">
        <v>207</v>
      </c>
      <c r="D8" s="10" t="n">
        <v>14</v>
      </c>
      <c r="E8" s="10" t="n">
        <v>14</v>
      </c>
      <c r="F8" s="11" t="n">
        <f aca="false">IF(OR(D8="",E8=""),"",E8-D8)</f>
        <v>0</v>
      </c>
      <c r="G8" s="12" t="n">
        <f aca="false">IF(F8="","",F8/D8)</f>
        <v>0</v>
      </c>
      <c r="H8" s="3" t="s">
        <v>243</v>
      </c>
      <c r="I8" s="3" t="s">
        <v>244</v>
      </c>
      <c r="J8" s="3" t="s">
        <v>245</v>
      </c>
      <c r="K8" s="3" t="s">
        <v>246</v>
      </c>
      <c r="L8" s="3" t="s">
        <v>247</v>
      </c>
      <c r="M8" s="3" t="s">
        <v>248</v>
      </c>
      <c r="N8" s="3" t="s">
        <v>216</v>
      </c>
      <c r="O8" s="3" t="s">
        <v>249</v>
      </c>
      <c r="P8" s="6" t="n">
        <f aca="false">IF(N8="Not found",3,IF(ISNUMBER(SEARCH("price",O8)),2,IF(N8="Differs",1,0)))</f>
        <v>1</v>
      </c>
      <c r="Q8" s="3" t="s">
        <v>186</v>
      </c>
      <c r="R8" s="7" t="n">
        <f aca="false">P8*VLOOKUP(Q8,Weights!$A$2:$B$7,2,FALSE())</f>
        <v>0.501</v>
      </c>
      <c r="S8" s="3" t="s">
        <v>250</v>
      </c>
      <c r="T8" s="8"/>
      <c r="U8" s="8" t="s">
        <v>91</v>
      </c>
      <c r="V8" s="9" t="n">
        <v>46319</v>
      </c>
      <c r="W8" s="8" t="s">
        <v>212</v>
      </c>
      <c r="X8" s="11" t="n">
        <f aca="false">IF(F8="","",ABS(F8))</f>
        <v>0</v>
      </c>
      <c r="Y8" s="13" t="b">
        <f aca="false">FALSE()</f>
        <v>0</v>
      </c>
      <c r="Z8" s="14"/>
    </row>
    <row r="9" customFormat="false" ht="91.5" hidden="false" customHeight="true" outlineLevel="0" collapsed="false">
      <c r="A9" s="4" t="s">
        <v>242</v>
      </c>
      <c r="B9" s="4" t="s">
        <v>206</v>
      </c>
      <c r="C9" s="3" t="s">
        <v>213</v>
      </c>
      <c r="D9" s="10" t="n">
        <v>18</v>
      </c>
      <c r="E9" s="10" t="n">
        <v>18</v>
      </c>
      <c r="F9" s="11" t="n">
        <f aca="false">IF(OR(D9="",E9=""),"",E9-D9)</f>
        <v>0</v>
      </c>
      <c r="G9" s="12" t="n">
        <f aca="false">IF(F9="","",F9/D9)</f>
        <v>0</v>
      </c>
      <c r="H9" s="3" t="s">
        <v>243</v>
      </c>
      <c r="I9" s="3" t="s">
        <v>251</v>
      </c>
      <c r="J9" s="3" t="s">
        <v>245</v>
      </c>
      <c r="K9" s="3" t="s">
        <v>252</v>
      </c>
      <c r="L9" s="3" t="s">
        <v>253</v>
      </c>
      <c r="M9" s="3" t="s">
        <v>215</v>
      </c>
      <c r="N9" s="3" t="s">
        <v>210</v>
      </c>
      <c r="O9" s="3"/>
      <c r="P9" s="6" t="n">
        <f aca="false">IF(N9="Not found",3,IF(ISNUMBER(SEARCH("price",O9)),2,IF(N9="Differs",1,0)))</f>
        <v>0</v>
      </c>
      <c r="Q9" s="3" t="s">
        <v>186</v>
      </c>
      <c r="R9" s="7" t="n">
        <f aca="false">P9*VLOOKUP(Q9,Weights!$A$2:$B$7,2,FALSE())</f>
        <v>0</v>
      </c>
      <c r="S9" s="3" t="s">
        <v>211</v>
      </c>
      <c r="T9" s="8"/>
      <c r="U9" s="8" t="s">
        <v>91</v>
      </c>
      <c r="V9" s="9" t="n">
        <v>46319</v>
      </c>
      <c r="W9" s="8" t="s">
        <v>212</v>
      </c>
      <c r="X9" s="11" t="n">
        <f aca="false">IF(F9="","",ABS(F9))</f>
        <v>0</v>
      </c>
      <c r="Y9" s="13" t="b">
        <f aca="false">TRUE()</f>
        <v>1</v>
      </c>
      <c r="Z9" s="10" t="n">
        <v>22</v>
      </c>
    </row>
    <row r="10" customFormat="false" ht="91.5" hidden="false" customHeight="true" outlineLevel="0" collapsed="false">
      <c r="A10" s="4" t="s">
        <v>254</v>
      </c>
      <c r="B10" s="4" t="s">
        <v>206</v>
      </c>
      <c r="C10" s="3" t="s">
        <v>207</v>
      </c>
      <c r="D10" s="10" t="n">
        <v>14</v>
      </c>
      <c r="E10" s="10" t="n">
        <v>14</v>
      </c>
      <c r="F10" s="11" t="n">
        <f aca="false">IF(OR(D10="",E10=""),"",E10-D10)</f>
        <v>0</v>
      </c>
      <c r="G10" s="12" t="n">
        <f aca="false">IF(F10="","",F10/D10)</f>
        <v>0</v>
      </c>
      <c r="H10" s="3" t="s">
        <v>255</v>
      </c>
      <c r="I10" s="3" t="s">
        <v>256</v>
      </c>
      <c r="J10" s="3" t="s">
        <v>245</v>
      </c>
      <c r="K10" s="3" t="s">
        <v>246</v>
      </c>
      <c r="L10" s="3" t="s">
        <v>257</v>
      </c>
      <c r="M10" s="3" t="s">
        <v>258</v>
      </c>
      <c r="N10" s="3" t="s">
        <v>216</v>
      </c>
      <c r="O10" s="3" t="s">
        <v>249</v>
      </c>
      <c r="P10" s="6" t="n">
        <f aca="false">IF(N10="Not found",3,IF(ISNUMBER(SEARCH("price",O10)),2,IF(N10="Differs",1,0)))</f>
        <v>1</v>
      </c>
      <c r="Q10" s="3" t="s">
        <v>102</v>
      </c>
      <c r="R10" s="7" t="n">
        <f aca="false">P10*VLOOKUP(Q10,Weights!$A$2:$B$7,2,FALSE())</f>
        <v>0.192</v>
      </c>
      <c r="S10" s="3" t="s">
        <v>250</v>
      </c>
      <c r="T10" s="8"/>
      <c r="U10" s="8" t="s">
        <v>91</v>
      </c>
      <c r="V10" s="9" t="n">
        <v>46319</v>
      </c>
      <c r="W10" s="8" t="s">
        <v>212</v>
      </c>
      <c r="X10" s="11" t="n">
        <f aca="false">IF(F10="","",ABS(F10))</f>
        <v>0</v>
      </c>
      <c r="Y10" s="13" t="b">
        <f aca="false">FALSE()</f>
        <v>0</v>
      </c>
      <c r="Z10" s="14"/>
    </row>
    <row r="11" customFormat="false" ht="91.5" hidden="false" customHeight="true" outlineLevel="0" collapsed="false">
      <c r="A11" s="4" t="s">
        <v>254</v>
      </c>
      <c r="B11" s="4" t="s">
        <v>206</v>
      </c>
      <c r="C11" s="3" t="s">
        <v>213</v>
      </c>
      <c r="D11" s="10" t="n">
        <v>18</v>
      </c>
      <c r="E11" s="10" t="n">
        <v>18</v>
      </c>
      <c r="F11" s="11" t="n">
        <f aca="false">IF(OR(D11="",E11=""),"",E11-D11)</f>
        <v>0</v>
      </c>
      <c r="G11" s="12" t="n">
        <f aca="false">IF(F11="","",F11/D11)</f>
        <v>0</v>
      </c>
      <c r="H11" s="3" t="s">
        <v>255</v>
      </c>
      <c r="I11" s="3" t="s">
        <v>259</v>
      </c>
      <c r="J11" s="3" t="s">
        <v>245</v>
      </c>
      <c r="K11" s="3" t="s">
        <v>252</v>
      </c>
      <c r="L11" s="3" t="s">
        <v>260</v>
      </c>
      <c r="M11" s="3" t="s">
        <v>215</v>
      </c>
      <c r="N11" s="3" t="s">
        <v>210</v>
      </c>
      <c r="O11" s="3"/>
      <c r="P11" s="6" t="n">
        <f aca="false">IF(N11="Not found",3,IF(ISNUMBER(SEARCH("price",O11)),2,IF(N11="Differs",1,0)))</f>
        <v>0</v>
      </c>
      <c r="Q11" s="3" t="s">
        <v>102</v>
      </c>
      <c r="R11" s="7" t="n">
        <f aca="false">P11*VLOOKUP(Q11,Weights!$A$2:$B$7,2,FALSE())</f>
        <v>0</v>
      </c>
      <c r="S11" s="3" t="s">
        <v>211</v>
      </c>
      <c r="T11" s="8"/>
      <c r="U11" s="8" t="s">
        <v>91</v>
      </c>
      <c r="V11" s="9" t="n">
        <v>46319</v>
      </c>
      <c r="W11" s="8" t="s">
        <v>212</v>
      </c>
      <c r="X11" s="11" t="n">
        <f aca="false">IF(F11="","",ABS(F11))</f>
        <v>0</v>
      </c>
      <c r="Y11" s="13" t="b">
        <f aca="false">TRUE()</f>
        <v>1</v>
      </c>
      <c r="Z11" s="10" t="n">
        <v>22</v>
      </c>
    </row>
    <row r="12" customFormat="false" ht="91.5" hidden="false" customHeight="true" outlineLevel="0" collapsed="false">
      <c r="A12" s="4" t="s">
        <v>261</v>
      </c>
      <c r="B12" s="4" t="s">
        <v>126</v>
      </c>
      <c r="C12" s="3" t="s">
        <v>207</v>
      </c>
      <c r="D12" s="10" t="n">
        <v>23</v>
      </c>
      <c r="E12" s="14"/>
      <c r="F12" s="11" t="str">
        <f aca="false">IF(OR(D12="",E12=""),"",E12-D12)</f>
        <v/>
      </c>
      <c r="G12" s="12" t="str">
        <f aca="false">IF(F12="","",F12/D12)</f>
        <v/>
      </c>
      <c r="H12" s="3"/>
      <c r="I12" s="3"/>
      <c r="J12" s="3" t="s">
        <v>245</v>
      </c>
      <c r="K12" s="3"/>
      <c r="L12" s="3"/>
      <c r="M12" s="3" t="s">
        <v>262</v>
      </c>
      <c r="N12" s="3" t="s">
        <v>263</v>
      </c>
      <c r="O12" s="3"/>
      <c r="P12" s="6" t="n">
        <f aca="false">IF(N12="Not found",3,IF(ISNUMBER(SEARCH("price",O12)),2,IF(N12="Differs",1,0)))</f>
        <v>3</v>
      </c>
      <c r="Q12" s="3" t="s">
        <v>102</v>
      </c>
      <c r="R12" s="7" t="n">
        <f aca="false">P12*VLOOKUP(Q12,Weights!$A$2:$B$7,2,FALSE())</f>
        <v>0.576</v>
      </c>
      <c r="S12" s="3" t="s">
        <v>264</v>
      </c>
      <c r="T12" s="8"/>
      <c r="U12" s="8" t="s">
        <v>91</v>
      </c>
      <c r="V12" s="9" t="n">
        <v>46319</v>
      </c>
      <c r="W12" s="8" t="s">
        <v>212</v>
      </c>
      <c r="X12" s="11" t="str">
        <f aca="false">IF(F12="","",ABS(F12))</f>
        <v/>
      </c>
      <c r="Y12" s="13" t="b">
        <f aca="false">FALSE()</f>
        <v>0</v>
      </c>
      <c r="Z12" s="14"/>
    </row>
    <row r="13" customFormat="false" ht="91.5" hidden="false" customHeight="true" outlineLevel="0" collapsed="false">
      <c r="A13" s="4" t="s">
        <v>265</v>
      </c>
      <c r="B13" s="4" t="s">
        <v>126</v>
      </c>
      <c r="C13" s="3" t="s">
        <v>207</v>
      </c>
      <c r="D13" s="10" t="n">
        <v>23</v>
      </c>
      <c r="E13" s="10" t="n">
        <v>18.4</v>
      </c>
      <c r="F13" s="11" t="n">
        <f aca="false">IF(OR(D13="",E13=""),"",E13-D13)</f>
        <v>-4.6</v>
      </c>
      <c r="G13" s="12" t="n">
        <f aca="false">IF(F13="","",F13/D13)</f>
        <v>-0.2</v>
      </c>
      <c r="H13" s="3"/>
      <c r="I13" s="3" t="s">
        <v>230</v>
      </c>
      <c r="J13" s="3" t="s">
        <v>245</v>
      </c>
      <c r="K13" s="3" t="s">
        <v>246</v>
      </c>
      <c r="L13" s="3" t="s">
        <v>266</v>
      </c>
      <c r="M13" s="3" t="s">
        <v>267</v>
      </c>
      <c r="N13" s="3" t="s">
        <v>216</v>
      </c>
      <c r="O13" s="3" t="s">
        <v>268</v>
      </c>
      <c r="P13" s="6" t="n">
        <f aca="false">IF(N13="Not found",3,IF(ISNUMBER(SEARCH("price",O13)),2,IF(N13="Differs",1,0)))</f>
        <v>2</v>
      </c>
      <c r="Q13" s="3" t="s">
        <v>102</v>
      </c>
      <c r="R13" s="7" t="n">
        <f aca="false">P13*VLOOKUP(Q13,Weights!$A$2:$B$7,2,FALSE())</f>
        <v>0.384</v>
      </c>
      <c r="S13" s="3" t="s">
        <v>269</v>
      </c>
      <c r="T13" s="8"/>
      <c r="U13" s="8" t="s">
        <v>91</v>
      </c>
      <c r="V13" s="9" t="n">
        <v>46319</v>
      </c>
      <c r="W13" s="8" t="s">
        <v>212</v>
      </c>
      <c r="X13" s="11" t="n">
        <f aca="false">IF(F13="","",ABS(F13))</f>
        <v>4.6</v>
      </c>
      <c r="Y13" s="13" t="b">
        <f aca="false">FALSE()</f>
        <v>0</v>
      </c>
      <c r="Z13" s="14"/>
    </row>
    <row r="14" customFormat="false" ht="91.5" hidden="false" customHeight="true" outlineLevel="0" collapsed="false">
      <c r="A14" s="4" t="s">
        <v>270</v>
      </c>
      <c r="B14" s="4" t="s">
        <v>126</v>
      </c>
      <c r="C14" s="3" t="s">
        <v>207</v>
      </c>
      <c r="D14" s="10" t="n">
        <v>25</v>
      </c>
      <c r="E14" s="14"/>
      <c r="F14" s="11" t="str">
        <f aca="false">IF(OR(D14="",E14=""),"",E14-D14)</f>
        <v/>
      </c>
      <c r="G14" s="12" t="str">
        <f aca="false">IF(F14="","",F14/D14)</f>
        <v/>
      </c>
      <c r="H14" s="3"/>
      <c r="I14" s="3"/>
      <c r="J14" s="3" t="s">
        <v>231</v>
      </c>
      <c r="K14" s="3"/>
      <c r="L14" s="3"/>
      <c r="M14" s="3" t="s">
        <v>262</v>
      </c>
      <c r="N14" s="3" t="s">
        <v>263</v>
      </c>
      <c r="O14" s="3"/>
      <c r="P14" s="6" t="n">
        <f aca="false">IF(N14="Not found",3,IF(ISNUMBER(SEARCH("price",O14)),2,IF(N14="Differs",1,0)))</f>
        <v>3</v>
      </c>
      <c r="Q14" s="3" t="s">
        <v>102</v>
      </c>
      <c r="R14" s="7" t="n">
        <f aca="false">P14*VLOOKUP(Q14,Weights!$A$2:$B$7,2,FALSE())</f>
        <v>0.576</v>
      </c>
      <c r="S14" s="3" t="s">
        <v>264</v>
      </c>
      <c r="T14" s="8"/>
      <c r="U14" s="8" t="s">
        <v>91</v>
      </c>
      <c r="V14" s="9" t="n">
        <v>46319</v>
      </c>
      <c r="W14" s="8" t="s">
        <v>212</v>
      </c>
      <c r="X14" s="11" t="str">
        <f aca="false">IF(F14="","",ABS(F14))</f>
        <v/>
      </c>
      <c r="Y14" s="13" t="b">
        <f aca="false">FALSE()</f>
        <v>0</v>
      </c>
      <c r="Z14" s="14"/>
    </row>
    <row r="15" customFormat="false" ht="91.5" hidden="false" customHeight="true" outlineLevel="0" collapsed="false">
      <c r="A15" s="4" t="s">
        <v>271</v>
      </c>
      <c r="B15" s="4" t="s">
        <v>126</v>
      </c>
      <c r="C15" s="3" t="s">
        <v>207</v>
      </c>
      <c r="D15" s="10" t="n">
        <v>23</v>
      </c>
      <c r="E15" s="14"/>
      <c r="F15" s="11" t="str">
        <f aca="false">IF(OR(D15="",E15=""),"",E15-D15)</f>
        <v/>
      </c>
      <c r="G15" s="12" t="str">
        <f aca="false">IF(F15="","",F15/D15)</f>
        <v/>
      </c>
      <c r="H15" s="3"/>
      <c r="I15" s="3"/>
      <c r="J15" s="3" t="s">
        <v>222</v>
      </c>
      <c r="K15" s="3"/>
      <c r="L15" s="3"/>
      <c r="M15" s="3" t="s">
        <v>262</v>
      </c>
      <c r="N15" s="3" t="s">
        <v>263</v>
      </c>
      <c r="O15" s="3"/>
      <c r="P15" s="6" t="n">
        <f aca="false">IF(N15="Not found",3,IF(ISNUMBER(SEARCH("price",O15)),2,IF(N15="Differs",1,0)))</f>
        <v>3</v>
      </c>
      <c r="Q15" s="3" t="s">
        <v>102</v>
      </c>
      <c r="R15" s="7" t="n">
        <f aca="false">P15*VLOOKUP(Q15,Weights!$A$2:$B$7,2,FALSE())</f>
        <v>0.576</v>
      </c>
      <c r="S15" s="3" t="s">
        <v>264</v>
      </c>
      <c r="T15" s="8"/>
      <c r="U15" s="8" t="s">
        <v>91</v>
      </c>
      <c r="V15" s="9" t="n">
        <v>46319</v>
      </c>
      <c r="W15" s="8" t="s">
        <v>212</v>
      </c>
      <c r="X15" s="11" t="str">
        <f aca="false">IF(F15="","",ABS(F15))</f>
        <v/>
      </c>
      <c r="Y15" s="13" t="b">
        <f aca="false">FALSE()</f>
        <v>0</v>
      </c>
      <c r="Z15" s="14"/>
    </row>
    <row r="16" customFormat="false" ht="91.5" hidden="false" customHeight="true" outlineLevel="0" collapsed="false">
      <c r="A16" s="4" t="s">
        <v>272</v>
      </c>
      <c r="B16" s="4" t="s">
        <v>126</v>
      </c>
      <c r="C16" s="3" t="s">
        <v>207</v>
      </c>
      <c r="D16" s="10" t="n">
        <v>74</v>
      </c>
      <c r="E16" s="14"/>
      <c r="F16" s="11" t="str">
        <f aca="false">IF(OR(D16="",E16=""),"",E16-D16)</f>
        <v/>
      </c>
      <c r="G16" s="12" t="str">
        <f aca="false">IF(F16="","",F16/D16)</f>
        <v/>
      </c>
      <c r="H16" s="3"/>
      <c r="I16" s="3"/>
      <c r="J16" s="3" t="s">
        <v>231</v>
      </c>
      <c r="K16" s="3"/>
      <c r="L16" s="3"/>
      <c r="M16" s="3" t="s">
        <v>262</v>
      </c>
      <c r="N16" s="3" t="s">
        <v>263</v>
      </c>
      <c r="O16" s="3"/>
      <c r="P16" s="6" t="n">
        <f aca="false">IF(N16="Not found",3,IF(ISNUMBER(SEARCH("price",O16)),2,IF(N16="Differs",1,0)))</f>
        <v>3</v>
      </c>
      <c r="Q16" s="3" t="s">
        <v>102</v>
      </c>
      <c r="R16" s="7" t="n">
        <f aca="false">P16*VLOOKUP(Q16,Weights!$A$2:$B$7,2,FALSE())</f>
        <v>0.576</v>
      </c>
      <c r="S16" s="3" t="s">
        <v>264</v>
      </c>
      <c r="T16" s="8"/>
      <c r="U16" s="8" t="s">
        <v>91</v>
      </c>
      <c r="V16" s="9" t="n">
        <v>46319</v>
      </c>
      <c r="W16" s="8" t="s">
        <v>212</v>
      </c>
      <c r="X16" s="11" t="str">
        <f aca="false">IF(F16="","",ABS(F16))</f>
        <v/>
      </c>
      <c r="Y16" s="13" t="b">
        <f aca="false">FALSE()</f>
        <v>0</v>
      </c>
      <c r="Z16" s="14"/>
    </row>
    <row r="17" customFormat="false" ht="91.5" hidden="false" customHeight="true" outlineLevel="0" collapsed="false">
      <c r="A17" s="4" t="s">
        <v>273</v>
      </c>
      <c r="B17" s="4" t="s">
        <v>126</v>
      </c>
      <c r="C17" s="3" t="s">
        <v>207</v>
      </c>
      <c r="D17" s="10" t="n">
        <v>130</v>
      </c>
      <c r="E17" s="14"/>
      <c r="F17" s="11" t="str">
        <f aca="false">IF(OR(D17="",E17=""),"",E17-D17)</f>
        <v/>
      </c>
      <c r="G17" s="12" t="str">
        <f aca="false">IF(F17="","",F17/D17)</f>
        <v/>
      </c>
      <c r="H17" s="3"/>
      <c r="I17" s="3"/>
      <c r="J17" s="3" t="s">
        <v>245</v>
      </c>
      <c r="K17" s="3"/>
      <c r="L17" s="3"/>
      <c r="M17" s="3" t="s">
        <v>262</v>
      </c>
      <c r="N17" s="3" t="s">
        <v>263</v>
      </c>
      <c r="O17" s="3"/>
      <c r="P17" s="6" t="n">
        <f aca="false">IF(N17="Not found",3,IF(ISNUMBER(SEARCH("price",O17)),2,IF(N17="Differs",1,0)))</f>
        <v>3</v>
      </c>
      <c r="Q17" s="3" t="s">
        <v>102</v>
      </c>
      <c r="R17" s="7" t="n">
        <f aca="false">P17*VLOOKUP(Q17,Weights!$A$2:$B$7,2,FALSE())</f>
        <v>0.576</v>
      </c>
      <c r="S17" s="3" t="s">
        <v>264</v>
      </c>
      <c r="T17" s="8"/>
      <c r="U17" s="8" t="s">
        <v>91</v>
      </c>
      <c r="V17" s="9" t="n">
        <v>46319</v>
      </c>
      <c r="W17" s="8" t="s">
        <v>212</v>
      </c>
      <c r="X17" s="11" t="str">
        <f aca="false">IF(F17="","",ABS(F17))</f>
        <v/>
      </c>
      <c r="Y17" s="13" t="b">
        <f aca="false">FALSE()</f>
        <v>0</v>
      </c>
      <c r="Z17" s="14"/>
    </row>
    <row r="18" customFormat="false" ht="91.5" hidden="false" customHeight="true" outlineLevel="0" collapsed="false">
      <c r="A18" s="4" t="s">
        <v>274</v>
      </c>
      <c r="B18" s="4" t="s">
        <v>112</v>
      </c>
      <c r="C18" s="3" t="s">
        <v>213</v>
      </c>
      <c r="D18" s="10" t="n">
        <v>16</v>
      </c>
      <c r="E18" s="10" t="n">
        <v>18</v>
      </c>
      <c r="F18" s="11" t="n">
        <f aca="false">IF(OR(D18="",E18=""),"",E18-D18)</f>
        <v>2</v>
      </c>
      <c r="G18" s="12" t="n">
        <f aca="false">IF(F18="","",F18/D18)</f>
        <v>0.125</v>
      </c>
      <c r="H18" s="3" t="s">
        <v>275</v>
      </c>
      <c r="I18" s="3" t="s">
        <v>259</v>
      </c>
      <c r="J18" s="3" t="s">
        <v>231</v>
      </c>
      <c r="K18" s="3" t="s">
        <v>232</v>
      </c>
      <c r="L18" s="3" t="s">
        <v>276</v>
      </c>
      <c r="M18" s="3" t="s">
        <v>215</v>
      </c>
      <c r="N18" s="3" t="s">
        <v>216</v>
      </c>
      <c r="O18" s="3" t="s">
        <v>217</v>
      </c>
      <c r="P18" s="6" t="n">
        <f aca="false">IF(N18="Not found",3,IF(ISNUMBER(SEARCH("price",O18)),2,IF(N18="Differs",1,0)))</f>
        <v>2</v>
      </c>
      <c r="Q18" s="3" t="s">
        <v>89</v>
      </c>
      <c r="R18" s="7" t="n">
        <f aca="false">P18*VLOOKUP(Q18,Weights!$A$2:$B$7,2,FALSE())</f>
        <v>0.518</v>
      </c>
      <c r="S18" s="3" t="s">
        <v>218</v>
      </c>
      <c r="T18" s="8"/>
      <c r="U18" s="8" t="s">
        <v>91</v>
      </c>
      <c r="V18" s="9" t="n">
        <v>46319</v>
      </c>
      <c r="W18" s="8" t="s">
        <v>212</v>
      </c>
      <c r="X18" s="11" t="n">
        <f aca="false">IF(F18="","",ABS(F18))</f>
        <v>2</v>
      </c>
      <c r="Y18" s="13" t="b">
        <f aca="false">FALSE()</f>
        <v>0</v>
      </c>
      <c r="Z18" s="14"/>
    </row>
    <row r="19" customFormat="false" ht="91.5" hidden="false" customHeight="true" outlineLevel="0" collapsed="false">
      <c r="A19" s="4" t="s">
        <v>277</v>
      </c>
      <c r="B19" s="4" t="s">
        <v>112</v>
      </c>
      <c r="C19" s="3" t="s">
        <v>213</v>
      </c>
      <c r="D19" s="10" t="n">
        <v>16</v>
      </c>
      <c r="E19" s="10" t="n">
        <v>18</v>
      </c>
      <c r="F19" s="11" t="n">
        <f aca="false">IF(OR(D19="",E19=""),"",E19-D19)</f>
        <v>2</v>
      </c>
      <c r="G19" s="12" t="n">
        <f aca="false">IF(F19="","",F19/D19)</f>
        <v>0.125</v>
      </c>
      <c r="H19" s="3" t="s">
        <v>275</v>
      </c>
      <c r="I19" s="3" t="s">
        <v>259</v>
      </c>
      <c r="J19" s="3" t="s">
        <v>231</v>
      </c>
      <c r="K19" s="3" t="s">
        <v>232</v>
      </c>
      <c r="L19" s="3" t="s">
        <v>278</v>
      </c>
      <c r="M19" s="3" t="s">
        <v>215</v>
      </c>
      <c r="N19" s="3" t="s">
        <v>216</v>
      </c>
      <c r="O19" s="3" t="s">
        <v>217</v>
      </c>
      <c r="P19" s="6" t="n">
        <f aca="false">IF(N19="Not found",3,IF(ISNUMBER(SEARCH("price",O19)),2,IF(N19="Differs",1,0)))</f>
        <v>2</v>
      </c>
      <c r="Q19" s="3" t="s">
        <v>89</v>
      </c>
      <c r="R19" s="7" t="n">
        <f aca="false">P19*VLOOKUP(Q19,Weights!$A$2:$B$7,2,FALSE())</f>
        <v>0.518</v>
      </c>
      <c r="S19" s="3" t="s">
        <v>218</v>
      </c>
      <c r="T19" s="8"/>
      <c r="U19" s="8" t="s">
        <v>91</v>
      </c>
      <c r="V19" s="9" t="n">
        <v>46319</v>
      </c>
      <c r="W19" s="8" t="s">
        <v>212</v>
      </c>
      <c r="X19" s="11" t="n">
        <f aca="false">IF(F19="","",ABS(F19))</f>
        <v>2</v>
      </c>
      <c r="Y19" s="13" t="b">
        <f aca="false">FALSE()</f>
        <v>0</v>
      </c>
      <c r="Z19" s="14"/>
    </row>
    <row r="20" customFormat="false" ht="91.5" hidden="false" customHeight="true" outlineLevel="0" collapsed="false">
      <c r="A20" s="4" t="s">
        <v>277</v>
      </c>
      <c r="B20" s="4" t="s">
        <v>112</v>
      </c>
      <c r="C20" s="3" t="s">
        <v>213</v>
      </c>
      <c r="D20" s="10" t="n">
        <v>31</v>
      </c>
      <c r="E20" s="10" t="n">
        <v>32</v>
      </c>
      <c r="F20" s="11" t="n">
        <f aca="false">IF(OR(D20="",E20=""),"",E20-D20)</f>
        <v>1</v>
      </c>
      <c r="G20" s="12" t="n">
        <f aca="false">IF(F20="","",F20/D20)</f>
        <v>0.032258064516129</v>
      </c>
      <c r="H20" s="3" t="s">
        <v>279</v>
      </c>
      <c r="I20" s="3" t="s">
        <v>280</v>
      </c>
      <c r="J20" s="3" t="s">
        <v>231</v>
      </c>
      <c r="K20" s="3" t="s">
        <v>232</v>
      </c>
      <c r="L20" s="3" t="s">
        <v>281</v>
      </c>
      <c r="M20" s="3" t="s">
        <v>215</v>
      </c>
      <c r="N20" s="3" t="s">
        <v>216</v>
      </c>
      <c r="O20" s="3" t="s">
        <v>217</v>
      </c>
      <c r="P20" s="6" t="n">
        <f aca="false">IF(N20="Not found",3,IF(ISNUMBER(SEARCH("price",O20)),2,IF(N20="Differs",1,0)))</f>
        <v>2</v>
      </c>
      <c r="Q20" s="3" t="s">
        <v>89</v>
      </c>
      <c r="R20" s="7" t="n">
        <f aca="false">P20*VLOOKUP(Q20,Weights!$A$2:$B$7,2,FALSE())</f>
        <v>0.518</v>
      </c>
      <c r="S20" s="3" t="s">
        <v>218</v>
      </c>
      <c r="T20" s="8"/>
      <c r="U20" s="8" t="s">
        <v>91</v>
      </c>
      <c r="V20" s="9" t="n">
        <v>46319</v>
      </c>
      <c r="W20" s="8" t="s">
        <v>212</v>
      </c>
      <c r="X20" s="11" t="n">
        <f aca="false">IF(F20="","",ABS(F20))</f>
        <v>1</v>
      </c>
      <c r="Y20" s="13" t="b">
        <f aca="false">FALSE()</f>
        <v>0</v>
      </c>
      <c r="Z20" s="14"/>
    </row>
    <row r="21" customFormat="false" ht="91.5" hidden="false" customHeight="true" outlineLevel="0" collapsed="false">
      <c r="A21" s="4" t="s">
        <v>282</v>
      </c>
      <c r="B21" s="4" t="s">
        <v>112</v>
      </c>
      <c r="C21" s="3" t="s">
        <v>213</v>
      </c>
      <c r="D21" s="10" t="n">
        <v>31</v>
      </c>
      <c r="E21" s="10" t="n">
        <v>32</v>
      </c>
      <c r="F21" s="11" t="n">
        <f aca="false">IF(OR(D21="",E21=""),"",E21-D21)</f>
        <v>1</v>
      </c>
      <c r="G21" s="12" t="n">
        <f aca="false">IF(F21="","",F21/D21)</f>
        <v>0.032258064516129</v>
      </c>
      <c r="H21" s="3" t="s">
        <v>279</v>
      </c>
      <c r="I21" s="3" t="s">
        <v>280</v>
      </c>
      <c r="J21" s="3" t="s">
        <v>245</v>
      </c>
      <c r="K21" s="3" t="s">
        <v>252</v>
      </c>
      <c r="L21" s="3" t="s">
        <v>283</v>
      </c>
      <c r="M21" s="3" t="s">
        <v>215</v>
      </c>
      <c r="N21" s="3" t="s">
        <v>216</v>
      </c>
      <c r="O21" s="3" t="s">
        <v>217</v>
      </c>
      <c r="P21" s="6" t="n">
        <f aca="false">IF(N21="Not found",3,IF(ISNUMBER(SEARCH("price",O21)),2,IF(N21="Differs",1,0)))</f>
        <v>2</v>
      </c>
      <c r="Q21" s="3" t="s">
        <v>89</v>
      </c>
      <c r="R21" s="7" t="n">
        <f aca="false">P21*VLOOKUP(Q21,Weights!$A$2:$B$7,2,FALSE())</f>
        <v>0.518</v>
      </c>
      <c r="S21" s="3" t="s">
        <v>218</v>
      </c>
      <c r="T21" s="8"/>
      <c r="U21" s="8" t="s">
        <v>91</v>
      </c>
      <c r="V21" s="9" t="n">
        <v>46319</v>
      </c>
      <c r="W21" s="8" t="s">
        <v>212</v>
      </c>
      <c r="X21" s="11" t="n">
        <f aca="false">IF(F21="","",ABS(F21))</f>
        <v>1</v>
      </c>
      <c r="Y21" s="13" t="b">
        <f aca="false">FALSE()</f>
        <v>0</v>
      </c>
      <c r="Z21" s="14"/>
    </row>
    <row r="22" customFormat="false" ht="91.5" hidden="false" customHeight="true" outlineLevel="0" collapsed="false">
      <c r="A22" s="4" t="s">
        <v>284</v>
      </c>
      <c r="B22" s="4" t="s">
        <v>112</v>
      </c>
      <c r="C22" s="3" t="s">
        <v>213</v>
      </c>
      <c r="D22" s="10" t="n">
        <v>16</v>
      </c>
      <c r="E22" s="10" t="n">
        <v>18</v>
      </c>
      <c r="F22" s="11" t="n">
        <f aca="false">IF(OR(D22="",E22=""),"",E22-D22)</f>
        <v>2</v>
      </c>
      <c r="G22" s="12" t="n">
        <f aca="false">IF(F22="","",F22/D22)</f>
        <v>0.125</v>
      </c>
      <c r="H22" s="3" t="s">
        <v>275</v>
      </c>
      <c r="I22" s="3" t="s">
        <v>259</v>
      </c>
      <c r="J22" s="3" t="s">
        <v>245</v>
      </c>
      <c r="K22" s="3" t="s">
        <v>252</v>
      </c>
      <c r="L22" s="3" t="s">
        <v>285</v>
      </c>
      <c r="M22" s="3" t="s">
        <v>215</v>
      </c>
      <c r="N22" s="3" t="s">
        <v>216</v>
      </c>
      <c r="O22" s="3" t="s">
        <v>217</v>
      </c>
      <c r="P22" s="6" t="n">
        <f aca="false">IF(N22="Not found",3,IF(ISNUMBER(SEARCH("price",O22)),2,IF(N22="Differs",1,0)))</f>
        <v>2</v>
      </c>
      <c r="Q22" s="3" t="s">
        <v>89</v>
      </c>
      <c r="R22" s="7" t="n">
        <f aca="false">P22*VLOOKUP(Q22,Weights!$A$2:$B$7,2,FALSE())</f>
        <v>0.518</v>
      </c>
      <c r="S22" s="3" t="s">
        <v>218</v>
      </c>
      <c r="T22" s="8"/>
      <c r="U22" s="8" t="s">
        <v>91</v>
      </c>
      <c r="V22" s="9" t="n">
        <v>46319</v>
      </c>
      <c r="W22" s="8" t="s">
        <v>212</v>
      </c>
      <c r="X22" s="11" t="n">
        <f aca="false">IF(F22="","",ABS(F22))</f>
        <v>2</v>
      </c>
      <c r="Y22" s="13" t="b">
        <f aca="false">FALSE()</f>
        <v>0</v>
      </c>
      <c r="Z22" s="14"/>
    </row>
    <row r="23" customFormat="false" ht="91.5" hidden="false" customHeight="true" outlineLevel="0" collapsed="false">
      <c r="A23" s="4" t="s">
        <v>286</v>
      </c>
      <c r="B23" s="4" t="s">
        <v>112</v>
      </c>
      <c r="C23" s="3" t="s">
        <v>213</v>
      </c>
      <c r="D23" s="10" t="n">
        <v>16</v>
      </c>
      <c r="E23" s="10" t="n">
        <v>18</v>
      </c>
      <c r="F23" s="11" t="n">
        <f aca="false">IF(OR(D23="",E23=""),"",E23-D23)</f>
        <v>2</v>
      </c>
      <c r="G23" s="12" t="n">
        <f aca="false">IF(F23="","",F23/D23)</f>
        <v>0.125</v>
      </c>
      <c r="H23" s="3" t="s">
        <v>275</v>
      </c>
      <c r="I23" s="3" t="s">
        <v>259</v>
      </c>
      <c r="J23" s="3" t="s">
        <v>222</v>
      </c>
      <c r="K23" s="3" t="s">
        <v>223</v>
      </c>
      <c r="L23" s="3" t="s">
        <v>227</v>
      </c>
      <c r="M23" s="3" t="s">
        <v>215</v>
      </c>
      <c r="N23" s="3" t="s">
        <v>216</v>
      </c>
      <c r="O23" s="3" t="s">
        <v>217</v>
      </c>
      <c r="P23" s="6" t="n">
        <f aca="false">IF(N23="Not found",3,IF(ISNUMBER(SEARCH("price",O23)),2,IF(N23="Differs",1,0)))</f>
        <v>2</v>
      </c>
      <c r="Q23" s="3" t="s">
        <v>89</v>
      </c>
      <c r="R23" s="7" t="n">
        <f aca="false">P23*VLOOKUP(Q23,Weights!$A$2:$B$7,2,FALSE())</f>
        <v>0.518</v>
      </c>
      <c r="S23" s="3" t="s">
        <v>218</v>
      </c>
      <c r="T23" s="8"/>
      <c r="U23" s="8" t="s">
        <v>91</v>
      </c>
      <c r="V23" s="9" t="n">
        <v>46319</v>
      </c>
      <c r="W23" s="8" t="s">
        <v>212</v>
      </c>
      <c r="X23" s="11" t="n">
        <f aca="false">IF(F23="","",ABS(F23))</f>
        <v>2</v>
      </c>
      <c r="Y23" s="13" t="b">
        <f aca="false">FALSE()</f>
        <v>0</v>
      </c>
      <c r="Z23" s="14"/>
    </row>
    <row r="24" customFormat="false" ht="91.5" hidden="false" customHeight="true" outlineLevel="0" collapsed="false">
      <c r="A24" s="4" t="s">
        <v>287</v>
      </c>
      <c r="B24" s="4" t="s">
        <v>112</v>
      </c>
      <c r="C24" s="3" t="s">
        <v>213</v>
      </c>
      <c r="D24" s="10" t="n">
        <v>16</v>
      </c>
      <c r="E24" s="10" t="n">
        <v>18</v>
      </c>
      <c r="F24" s="11" t="n">
        <f aca="false">IF(OR(D24="",E24=""),"",E24-D24)</f>
        <v>2</v>
      </c>
      <c r="G24" s="12" t="n">
        <f aca="false">IF(F24="","",F24/D24)</f>
        <v>0.125</v>
      </c>
      <c r="H24" s="3" t="s">
        <v>275</v>
      </c>
      <c r="I24" s="3" t="s">
        <v>259</v>
      </c>
      <c r="J24" s="3" t="s">
        <v>245</v>
      </c>
      <c r="K24" s="3" t="s">
        <v>252</v>
      </c>
      <c r="L24" s="3" t="s">
        <v>260</v>
      </c>
      <c r="M24" s="3" t="s">
        <v>215</v>
      </c>
      <c r="N24" s="3" t="s">
        <v>216</v>
      </c>
      <c r="O24" s="3" t="s">
        <v>217</v>
      </c>
      <c r="P24" s="6" t="n">
        <f aca="false">IF(N24="Not found",3,IF(ISNUMBER(SEARCH("price",O24)),2,IF(N24="Differs",1,0)))</f>
        <v>2</v>
      </c>
      <c r="Q24" s="3" t="s">
        <v>89</v>
      </c>
      <c r="R24" s="7" t="n">
        <f aca="false">P24*VLOOKUP(Q24,Weights!$A$2:$B$7,2,FALSE())</f>
        <v>0.518</v>
      </c>
      <c r="S24" s="3" t="s">
        <v>218</v>
      </c>
      <c r="T24" s="8"/>
      <c r="U24" s="8" t="s">
        <v>91</v>
      </c>
      <c r="V24" s="9" t="n">
        <v>46319</v>
      </c>
      <c r="W24" s="8" t="s">
        <v>212</v>
      </c>
      <c r="X24" s="11" t="n">
        <f aca="false">IF(F24="","",ABS(F24))</f>
        <v>2</v>
      </c>
      <c r="Y24" s="13" t="b">
        <f aca="false">FALSE()</f>
        <v>0</v>
      </c>
      <c r="Z24" s="14"/>
    </row>
    <row r="25" customFormat="false" ht="91.5" hidden="false" customHeight="true" outlineLevel="0" collapsed="false">
      <c r="A25" s="4" t="s">
        <v>288</v>
      </c>
      <c r="B25" s="4" t="s">
        <v>112</v>
      </c>
      <c r="C25" s="3" t="s">
        <v>213</v>
      </c>
      <c r="D25" s="10" t="n">
        <v>16</v>
      </c>
      <c r="E25" s="10" t="n">
        <v>18</v>
      </c>
      <c r="F25" s="11" t="n">
        <f aca="false">IF(OR(D25="",E25=""),"",E25-D25)</f>
        <v>2</v>
      </c>
      <c r="G25" s="12" t="n">
        <f aca="false">IF(F25="","",F25/D25)</f>
        <v>0.125</v>
      </c>
      <c r="H25" s="3" t="s">
        <v>275</v>
      </c>
      <c r="I25" s="3" t="s">
        <v>259</v>
      </c>
      <c r="J25" s="3" t="s">
        <v>222</v>
      </c>
      <c r="K25" s="3" t="s">
        <v>223</v>
      </c>
      <c r="L25" s="3" t="s">
        <v>289</v>
      </c>
      <c r="M25" s="3" t="s">
        <v>215</v>
      </c>
      <c r="N25" s="3" t="s">
        <v>216</v>
      </c>
      <c r="O25" s="3" t="s">
        <v>217</v>
      </c>
      <c r="P25" s="6" t="n">
        <f aca="false">IF(N25="Not found",3,IF(ISNUMBER(SEARCH("price",O25)),2,IF(N25="Differs",1,0)))</f>
        <v>2</v>
      </c>
      <c r="Q25" s="3" t="s">
        <v>89</v>
      </c>
      <c r="R25" s="7" t="n">
        <f aca="false">P25*VLOOKUP(Q25,Weights!$A$2:$B$7,2,FALSE())</f>
        <v>0.518</v>
      </c>
      <c r="S25" s="3" t="s">
        <v>218</v>
      </c>
      <c r="T25" s="8"/>
      <c r="U25" s="8" t="s">
        <v>91</v>
      </c>
      <c r="V25" s="9" t="n">
        <v>46319</v>
      </c>
      <c r="W25" s="8" t="s">
        <v>212</v>
      </c>
      <c r="X25" s="11" t="n">
        <f aca="false">IF(F25="","",ABS(F25))</f>
        <v>2</v>
      </c>
      <c r="Y25" s="13" t="b">
        <f aca="false">FALSE()</f>
        <v>0</v>
      </c>
      <c r="Z25" s="14"/>
    </row>
    <row r="26" customFormat="false" ht="91.5" hidden="false" customHeight="true" outlineLevel="0" collapsed="false">
      <c r="A26" s="4" t="s">
        <v>290</v>
      </c>
      <c r="B26" s="4" t="s">
        <v>112</v>
      </c>
      <c r="C26" s="3" t="s">
        <v>213</v>
      </c>
      <c r="D26" s="10" t="n">
        <v>16</v>
      </c>
      <c r="E26" s="10" t="n">
        <v>18</v>
      </c>
      <c r="F26" s="11" t="n">
        <f aca="false">IF(OR(D26="",E26=""),"",E26-D26)</f>
        <v>2</v>
      </c>
      <c r="G26" s="12" t="n">
        <f aca="false">IF(F26="","",F26/D26)</f>
        <v>0.125</v>
      </c>
      <c r="H26" s="3" t="s">
        <v>275</v>
      </c>
      <c r="I26" s="3" t="s">
        <v>259</v>
      </c>
      <c r="J26" s="3" t="s">
        <v>245</v>
      </c>
      <c r="K26" s="3" t="s">
        <v>252</v>
      </c>
      <c r="L26" s="3" t="s">
        <v>291</v>
      </c>
      <c r="M26" s="3" t="s">
        <v>215</v>
      </c>
      <c r="N26" s="3" t="s">
        <v>216</v>
      </c>
      <c r="O26" s="3" t="s">
        <v>217</v>
      </c>
      <c r="P26" s="6" t="n">
        <f aca="false">IF(N26="Not found",3,IF(ISNUMBER(SEARCH("price",O26)),2,IF(N26="Differs",1,0)))</f>
        <v>2</v>
      </c>
      <c r="Q26" s="3" t="s">
        <v>89</v>
      </c>
      <c r="R26" s="7" t="n">
        <f aca="false">P26*VLOOKUP(Q26,Weights!$A$2:$B$7,2,FALSE())</f>
        <v>0.518</v>
      </c>
      <c r="S26" s="3" t="s">
        <v>218</v>
      </c>
      <c r="T26" s="8"/>
      <c r="U26" s="8" t="s">
        <v>91</v>
      </c>
      <c r="V26" s="9" t="n">
        <v>46319</v>
      </c>
      <c r="W26" s="8" t="s">
        <v>212</v>
      </c>
      <c r="X26" s="11" t="n">
        <f aca="false">IF(F26="","",ABS(F26))</f>
        <v>2</v>
      </c>
      <c r="Y26" s="13" t="b">
        <f aca="false">FALSE()</f>
        <v>0</v>
      </c>
      <c r="Z26" s="14"/>
    </row>
    <row r="27" customFormat="false" ht="91.5" hidden="false" customHeight="true" outlineLevel="0" collapsed="false">
      <c r="A27" s="4" t="s">
        <v>292</v>
      </c>
      <c r="B27" s="4" t="s">
        <v>112</v>
      </c>
      <c r="C27" s="3" t="s">
        <v>213</v>
      </c>
      <c r="D27" s="10" t="n">
        <v>31</v>
      </c>
      <c r="E27" s="10" t="n">
        <v>32</v>
      </c>
      <c r="F27" s="11" t="n">
        <f aca="false">IF(OR(D27="",E27=""),"",E27-D27)</f>
        <v>1</v>
      </c>
      <c r="G27" s="12" t="n">
        <f aca="false">IF(F27="","",F27/D27)</f>
        <v>0.032258064516129</v>
      </c>
      <c r="H27" s="3" t="s">
        <v>279</v>
      </c>
      <c r="I27" s="3" t="s">
        <v>280</v>
      </c>
      <c r="J27" s="3" t="s">
        <v>222</v>
      </c>
      <c r="K27" s="3" t="s">
        <v>223</v>
      </c>
      <c r="L27" s="3" t="s">
        <v>293</v>
      </c>
      <c r="M27" s="3" t="s">
        <v>215</v>
      </c>
      <c r="N27" s="3" t="s">
        <v>216</v>
      </c>
      <c r="O27" s="3" t="s">
        <v>217</v>
      </c>
      <c r="P27" s="6" t="n">
        <f aca="false">IF(N27="Not found",3,IF(ISNUMBER(SEARCH("price",O27)),2,IF(N27="Differs",1,0)))</f>
        <v>2</v>
      </c>
      <c r="Q27" s="3" t="s">
        <v>89</v>
      </c>
      <c r="R27" s="7" t="n">
        <f aca="false">P27*VLOOKUP(Q27,Weights!$A$2:$B$7,2,FALSE())</f>
        <v>0.518</v>
      </c>
      <c r="S27" s="3" t="s">
        <v>218</v>
      </c>
      <c r="T27" s="8"/>
      <c r="U27" s="8" t="s">
        <v>91</v>
      </c>
      <c r="V27" s="9" t="n">
        <v>46319</v>
      </c>
      <c r="W27" s="8" t="s">
        <v>212</v>
      </c>
      <c r="X27" s="11" t="n">
        <f aca="false">IF(F27="","",ABS(F27))</f>
        <v>1</v>
      </c>
      <c r="Y27" s="13" t="b">
        <f aca="false">FALSE()</f>
        <v>0</v>
      </c>
      <c r="Z27" s="14"/>
    </row>
    <row r="28" customFormat="false" ht="91.5" hidden="false" customHeight="true" outlineLevel="0" collapsed="false">
      <c r="A28" s="4" t="s">
        <v>294</v>
      </c>
      <c r="B28" s="4" t="s">
        <v>112</v>
      </c>
      <c r="C28" s="3" t="s">
        <v>213</v>
      </c>
      <c r="D28" s="10" t="n">
        <v>31</v>
      </c>
      <c r="E28" s="10" t="n">
        <v>32</v>
      </c>
      <c r="F28" s="11" t="n">
        <f aca="false">IF(OR(D28="",E28=""),"",E28-D28)</f>
        <v>1</v>
      </c>
      <c r="G28" s="12" t="n">
        <f aca="false">IF(F28="","",F28/D28)</f>
        <v>0.032258064516129</v>
      </c>
      <c r="H28" s="3" t="s">
        <v>279</v>
      </c>
      <c r="I28" s="3" t="s">
        <v>280</v>
      </c>
      <c r="J28" s="3" t="s">
        <v>245</v>
      </c>
      <c r="K28" s="3" t="s">
        <v>252</v>
      </c>
      <c r="L28" s="3" t="s">
        <v>295</v>
      </c>
      <c r="M28" s="3" t="s">
        <v>215</v>
      </c>
      <c r="N28" s="3" t="s">
        <v>216</v>
      </c>
      <c r="O28" s="3" t="s">
        <v>217</v>
      </c>
      <c r="P28" s="6" t="n">
        <f aca="false">IF(N28="Not found",3,IF(ISNUMBER(SEARCH("price",O28)),2,IF(N28="Differs",1,0)))</f>
        <v>2</v>
      </c>
      <c r="Q28" s="3" t="s">
        <v>89</v>
      </c>
      <c r="R28" s="7" t="n">
        <f aca="false">P28*VLOOKUP(Q28,Weights!$A$2:$B$7,2,FALSE())</f>
        <v>0.518</v>
      </c>
      <c r="S28" s="3" t="s">
        <v>218</v>
      </c>
      <c r="T28" s="8"/>
      <c r="U28" s="8" t="s">
        <v>91</v>
      </c>
      <c r="V28" s="9" t="n">
        <v>46319</v>
      </c>
      <c r="W28" s="8" t="s">
        <v>212</v>
      </c>
      <c r="X28" s="11" t="n">
        <f aca="false">IF(F28="","",ABS(F28))</f>
        <v>1</v>
      </c>
      <c r="Y28" s="13" t="b">
        <f aca="false">FALSE()</f>
        <v>0</v>
      </c>
      <c r="Z28" s="14"/>
    </row>
    <row r="29" customFormat="false" ht="91.5" hidden="false" customHeight="true" outlineLevel="0" collapsed="false">
      <c r="A29" s="4" t="s">
        <v>288</v>
      </c>
      <c r="B29" s="4" t="s">
        <v>112</v>
      </c>
      <c r="C29" s="3" t="s">
        <v>213</v>
      </c>
      <c r="D29" s="10" t="n">
        <v>31</v>
      </c>
      <c r="E29" s="10" t="n">
        <v>32</v>
      </c>
      <c r="F29" s="11" t="n">
        <f aca="false">IF(OR(D29="",E29=""),"",E29-D29)</f>
        <v>1</v>
      </c>
      <c r="G29" s="12" t="n">
        <f aca="false">IF(F29="","",F29/D29)</f>
        <v>0.032258064516129</v>
      </c>
      <c r="H29" s="3" t="s">
        <v>279</v>
      </c>
      <c r="I29" s="3" t="s">
        <v>280</v>
      </c>
      <c r="J29" s="3" t="s">
        <v>222</v>
      </c>
      <c r="K29" s="3" t="s">
        <v>223</v>
      </c>
      <c r="L29" s="3" t="s">
        <v>296</v>
      </c>
      <c r="M29" s="3" t="s">
        <v>215</v>
      </c>
      <c r="N29" s="3" t="s">
        <v>216</v>
      </c>
      <c r="O29" s="3" t="s">
        <v>217</v>
      </c>
      <c r="P29" s="6" t="n">
        <f aca="false">IF(N29="Not found",3,IF(ISNUMBER(SEARCH("price",O29)),2,IF(N29="Differs",1,0)))</f>
        <v>2</v>
      </c>
      <c r="Q29" s="3" t="s">
        <v>89</v>
      </c>
      <c r="R29" s="7" t="n">
        <f aca="false">P29*VLOOKUP(Q29,Weights!$A$2:$B$7,2,FALSE())</f>
        <v>0.518</v>
      </c>
      <c r="S29" s="3" t="s">
        <v>218</v>
      </c>
      <c r="T29" s="8"/>
      <c r="U29" s="8" t="s">
        <v>91</v>
      </c>
      <c r="V29" s="9" t="n">
        <v>46319</v>
      </c>
      <c r="W29" s="8" t="s">
        <v>212</v>
      </c>
      <c r="X29" s="11" t="n">
        <f aca="false">IF(F29="","",ABS(F29))</f>
        <v>1</v>
      </c>
      <c r="Y29" s="13" t="b">
        <f aca="false">FALSE()</f>
        <v>0</v>
      </c>
      <c r="Z29" s="14"/>
    </row>
    <row r="30" customFormat="false" ht="91.5" hidden="false" customHeight="true" outlineLevel="0" collapsed="false">
      <c r="A30" s="4" t="s">
        <v>297</v>
      </c>
      <c r="B30" s="4" t="s">
        <v>112</v>
      </c>
      <c r="C30" s="3" t="s">
        <v>213</v>
      </c>
      <c r="D30" s="10" t="n">
        <v>16</v>
      </c>
      <c r="E30" s="10" t="n">
        <v>18</v>
      </c>
      <c r="F30" s="11" t="n">
        <f aca="false">IF(OR(D30="",E30=""),"",E30-D30)</f>
        <v>2</v>
      </c>
      <c r="G30" s="12" t="n">
        <f aca="false">IF(F30="","",F30/D30)</f>
        <v>0.125</v>
      </c>
      <c r="H30" s="3" t="s">
        <v>275</v>
      </c>
      <c r="I30" s="3" t="s">
        <v>259</v>
      </c>
      <c r="J30" s="3" t="s">
        <v>222</v>
      </c>
      <c r="K30" s="3" t="s">
        <v>223</v>
      </c>
      <c r="L30" s="3" t="s">
        <v>298</v>
      </c>
      <c r="M30" s="3" t="s">
        <v>215</v>
      </c>
      <c r="N30" s="3" t="s">
        <v>216</v>
      </c>
      <c r="O30" s="3" t="s">
        <v>217</v>
      </c>
      <c r="P30" s="6" t="n">
        <f aca="false">IF(N30="Not found",3,IF(ISNUMBER(SEARCH("price",O30)),2,IF(N30="Differs",1,0)))</f>
        <v>2</v>
      </c>
      <c r="Q30" s="3" t="s">
        <v>89</v>
      </c>
      <c r="R30" s="7" t="n">
        <f aca="false">P30*VLOOKUP(Q30,Weights!$A$2:$B$7,2,FALSE())</f>
        <v>0.518</v>
      </c>
      <c r="S30" s="3" t="s">
        <v>218</v>
      </c>
      <c r="T30" s="8"/>
      <c r="U30" s="8" t="s">
        <v>91</v>
      </c>
      <c r="V30" s="9" t="n">
        <v>46319</v>
      </c>
      <c r="W30" s="8" t="s">
        <v>212</v>
      </c>
      <c r="X30" s="11" t="n">
        <f aca="false">IF(F30="","",ABS(F30))</f>
        <v>2</v>
      </c>
      <c r="Y30" s="13" t="b">
        <f aca="false">FALSE()</f>
        <v>0</v>
      </c>
      <c r="Z30" s="14"/>
    </row>
  </sheetData>
  <autoFilter ref="A1:Z30"/>
  <conditionalFormatting sqref="N2:N30">
    <cfRule type="cellIs" priority="2" operator="equal" aboveAverage="0" equalAverage="0" bottom="0" percent="0" rank="0" text="" dxfId="9">
      <formula>"Dead"</formula>
    </cfRule>
    <cfRule type="cellIs" priority="3" operator="equal" aboveAverage="0" equalAverage="0" bottom="0" percent="0" rank="0" text="" dxfId="9">
      <formula>"Differs"</formula>
    </cfRule>
    <cfRule type="cellIs" priority="4" operator="equal" aboveAverage="0" equalAverage="0" bottom="0" percent="0" rank="0" text="" dxfId="9">
      <formula>"Not found"</formula>
    </cfRule>
    <cfRule type="cellIs" priority="5" operator="equal" aboveAverage="0" equalAverage="0" bottom="0" percent="0" rank="0" text="" dxfId="10">
      <formula>"Working"</formula>
    </cfRule>
    <cfRule type="cellIs" priority="6" operator="equal" aboveAverage="0" equalAverage="0" bottom="0" percent="0" rank="0" text="" dxfId="10">
      <formula>"Match"</formula>
    </cfRule>
  </conditionalFormatting>
  <dataValidations count="2">
    <dataValidation allowBlank="true" error="Choose a status from the list." errorStyle="stop" errorTitle="Status required" operator="between" prompt="Open, In progress, Fixed, or Won't fix." promptTitle="Track the work" showDropDown="false" showErrorMessage="true" showInputMessage="true" sqref="U2:U1000" type="list">
      <formula1>"Open,In progress,Fixed,Won't fix"</formula1>
      <formula2>0</formula2>
    </dataValidation>
    <dataValidation allowBlank="true" error="Choose a category from Weights." errorStyle="stop" errorTitle="Category required" operator="between" showDropDown="false" showErrorMessage="true" showInputMessage="false" sqref="Q2:Q1000" type="list">
      <formula1>CategoryList</formula1>
      <formula2>0</formula2>
    </dataValidation>
  </dataValidations>
  <hyperlinks>
    <hyperlink ref="A2" r:id="rId2" display="BAR - Dual Pods Battery"/>
    <hyperlink ref="B2" r:id="rId3" display="/ (home, Featured Products)"/>
    <hyperlink ref="A3" r:id="rId4" display="BAR - Dual Pods Battery"/>
    <hyperlink ref="B3" r:id="rId5" display="/ (home, Featured Products)"/>
    <hyperlink ref="A4" r:id="rId6" display="Watermelon Wave - 100MG"/>
    <hyperlink ref="B4" r:id="rId7" display="/ (home, Featured Products)"/>
    <hyperlink ref="A5" r:id="rId8" display="Watermelon Wave - 100MG"/>
    <hyperlink ref="B5" r:id="rId9" display="/ (home, Featured Products)"/>
    <hyperlink ref="A6" r:id="rId10" display="Tropic Jack - 3.5G"/>
    <hyperlink ref="B6" r:id="rId11" display="/ (home, Featured Products)"/>
    <hyperlink ref="A7" r:id="rId12" display="Tropic Jack - 3.5G"/>
    <hyperlink ref="B7" r:id="rId13" display="/ (home, Featured Products)"/>
    <hyperlink ref="A8" r:id="rId14" display="Liquid Diamonds Pod - .5G Purple Zlushie"/>
    <hyperlink ref="B8" r:id="rId15" display="/ (home, Featured Products)"/>
    <hyperlink ref="A9" r:id="rId16" display="Liquid Diamonds Pod - .5G Purple Zlushie"/>
    <hyperlink ref="B9" r:id="rId17" display="/ (home, Featured Products)"/>
    <hyperlink ref="A10" r:id="rId18" display="Infused 40s Joints -1G Strawnana"/>
    <hyperlink ref="B10" r:id="rId19" display="/ (home, Featured Products)"/>
    <hyperlink ref="A11" r:id="rId20" display="Infused 40s Joints -1G Strawnana"/>
    <hyperlink ref="B11" r:id="rId21" display="/ (home, Featured Products)"/>
    <hyperlink ref="A12" r:id="rId22" display="Pineapple Chunks"/>
    <hyperlink ref="B12" r:id="rId23" display="/products/stiiizy-black-label-cannabis-flower"/>
    <hyperlink ref="A13" r:id="rId24" display="LA Octane"/>
    <hyperlink ref="B13" r:id="rId25" display="/products/stiiizy-black-label-cannabis-flower"/>
    <hyperlink ref="A14" r:id="rId26" display="Durban Lime Smalls"/>
    <hyperlink ref="B14" r:id="rId27" display="/products/stiiizy-black-label-cannabis-flower"/>
    <hyperlink ref="A15" r:id="rId28" display="Lemon Cherry Gelato"/>
    <hyperlink ref="B15" r:id="rId29" display="/products/stiiizy-black-label-cannabis-flower"/>
    <hyperlink ref="A16" r:id="rId30" display="Lemon Thai"/>
    <hyperlink ref="B16" r:id="rId31" display="/products/stiiizy-black-label-cannabis-flower"/>
    <hyperlink ref="A17" r:id="rId32" display="Purple Kryptonite"/>
    <hyperlink ref="B17" r:id="rId33" display="/products/stiiizy-black-label-cannabis-flower"/>
    <hyperlink ref="A18" r:id="rId34" display="Strawberry Cough"/>
    <hyperlink ref="B18" r:id="rId35" display="/products/stiiizy-40s-infused-pre-rolls"/>
    <hyperlink ref="A19" r:id="rId36" display="Magic Melon"/>
    <hyperlink ref="B19" r:id="rId37" display="/products/stiiizy-40s-infused-pre-rolls"/>
    <hyperlink ref="A20" r:id="rId38" display="Magic Melon"/>
    <hyperlink ref="B20" r:id="rId39" display="/products/stiiizy-40s-infused-pre-rolls"/>
    <hyperlink ref="A21" r:id="rId40" display="Strawberry Mango"/>
    <hyperlink ref="B21" r:id="rId41" display="/products/stiiizy-40s-infused-pre-rolls"/>
    <hyperlink ref="A22" r:id="rId42" display="Cereal Milk"/>
    <hyperlink ref="B22" r:id="rId43" display="/products/stiiizy-40s-infused-pre-rolls"/>
    <hyperlink ref="A23" r:id="rId44" display="Watermelon Z"/>
    <hyperlink ref="B23" r:id="rId45" display="/products/stiiizy-40s-infused-pre-rolls"/>
    <hyperlink ref="A24" r:id="rId46" display="Strawnana"/>
    <hyperlink ref="B24" r:id="rId47" display="/products/stiiizy-40s-infused-pre-rolls"/>
    <hyperlink ref="A25" r:id="rId48" display="King Louis Xiii"/>
    <hyperlink ref="B25" r:id="rId49" display="/products/stiiizy-40s-infused-pre-rolls"/>
    <hyperlink ref="A26" r:id="rId50" display="Pink Acai"/>
    <hyperlink ref="B26" r:id="rId51" display="/products/stiiizy-40s-infused-pre-rolls"/>
    <hyperlink ref="A27" r:id="rId52" display="Purple Punch"/>
    <hyperlink ref="B27" r:id="rId53" display="/products/stiiizy-40s-infused-pre-rolls"/>
    <hyperlink ref="A28" r:id="rId54" display="Pineapple Express"/>
    <hyperlink ref="B28" r:id="rId55" display="/products/stiiizy-40s-infused-pre-rolls"/>
    <hyperlink ref="A29" r:id="rId56" display="King Louis Xiii"/>
    <hyperlink ref="B29" r:id="rId57" display="/products/stiiizy-40s-infused-pre-rolls"/>
    <hyperlink ref="A30" r:id="rId58" display="Skywalker Og"/>
    <hyperlink ref="B30" r:id="rId59" display="/products/stiiizy-40s-infused-pre-rolls"/>
  </hyperlinks>
  <printOptions headings="false" gridLines="false" gridLinesSet="true" horizontalCentered="false" verticalCentered="false"/>
  <pageMargins left="0.3" right="0.3" top="0.35" bottom="0.35" header="0.511811023622047" footer="0.5"/>
  <pageSetup paperSize="8" scale="100" fitToWidth="1" fitToHeight="0" pageOrder="downThenOver" orientation="landscape" blackAndWhite="false" draft="false" cellComments="none" horizontalDpi="300" verticalDpi="300" copies="1"/>
  <headerFooter differentFirst="false" differentOddEven="false">
    <oddHeader/>
    <oddFooter>&amp;C&amp;"Arial"&amp;9 Hand-off Ledger | 2026-10-24 | &amp;P of &amp;N</oddFooter>
  </headerFooter>
  <drawing r:id="rId60"/>
  <legacyDrawing r:id="rId6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A8A8A8"/>
    <pageSetUpPr fitToPage="true"/>
  </sheetPr>
  <dimension ref="A1:J8"/>
  <sheetViews>
    <sheetView showFormulas="false" showGridLines="false" showRowColHeaders="true" showZeros="true" rightToLeft="false" tabSelected="false" showOutlineSymbols="true" defaultGridColor="true" view="normal" topLeftCell="A1" colorId="64" zoomScale="85" zoomScaleNormal="85"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20"/>
    <col collapsed="false" customWidth="true" hidden="false" outlineLevel="0" max="2" min="2" style="0" width="10"/>
    <col collapsed="false" customWidth="true" hidden="false" outlineLevel="0" max="3" min="3" style="0" width="48"/>
    <col collapsed="false" customWidth="true" hidden="false" outlineLevel="0" max="4" min="4" style="0" width="53"/>
    <col collapsed="false" customWidth="true" hidden="false" outlineLevel="0" max="5" min="5" style="0" width="55"/>
    <col collapsed="false" customWidth="true" hidden="false" outlineLevel="0" max="6" min="6" style="0" width="78"/>
    <col collapsed="false" customWidth="true" hidden="false" outlineLevel="0" max="7" min="7" style="0" width="16"/>
    <col collapsed="false" customWidth="true" hidden="false" outlineLevel="0" max="8" min="8" style="0" width="76"/>
    <col collapsed="false" customWidth="true" hidden="false" outlineLevel="0" max="9" min="9" style="0" width="23"/>
    <col collapsed="false" customWidth="true" hidden="false" outlineLevel="0" max="10" min="10" style="0" width="18"/>
  </cols>
  <sheetData>
    <row r="1" customFormat="false" ht="31.5" hidden="false" customHeight="true" outlineLevel="0" collapsed="false">
      <c r="A1" s="1" t="s">
        <v>299</v>
      </c>
      <c r="B1" s="1" t="s">
        <v>300</v>
      </c>
      <c r="C1" s="1" t="s">
        <v>301</v>
      </c>
      <c r="D1" s="1" t="s">
        <v>302</v>
      </c>
      <c r="E1" s="1" t="s">
        <v>303</v>
      </c>
      <c r="F1" s="1" t="s">
        <v>304</v>
      </c>
      <c r="G1" s="1" t="s">
        <v>77</v>
      </c>
      <c r="H1" s="1" t="s">
        <v>80</v>
      </c>
      <c r="I1" s="1" t="s">
        <v>81</v>
      </c>
      <c r="J1" s="1" t="s">
        <v>10</v>
      </c>
    </row>
    <row r="2" customFormat="false" ht="99.75" hidden="false" customHeight="true" outlineLevel="0" collapsed="false">
      <c r="A2" s="3" t="s">
        <v>305</v>
      </c>
      <c r="B2" s="3" t="s">
        <v>306</v>
      </c>
      <c r="C2" s="3" t="s">
        <v>307</v>
      </c>
      <c r="D2" s="3" t="s">
        <v>308</v>
      </c>
      <c r="E2" s="3" t="s">
        <v>309</v>
      </c>
      <c r="F2" s="3" t="s">
        <v>310</v>
      </c>
      <c r="G2" s="3" t="s">
        <v>101</v>
      </c>
      <c r="H2" s="3" t="s">
        <v>311</v>
      </c>
      <c r="I2" s="8"/>
      <c r="J2" s="8" t="s">
        <v>91</v>
      </c>
    </row>
    <row r="3" customFormat="false" ht="99.75" hidden="false" customHeight="true" outlineLevel="0" collapsed="false">
      <c r="A3" s="3" t="s">
        <v>312</v>
      </c>
      <c r="B3" s="3" t="s">
        <v>313</v>
      </c>
      <c r="C3" s="3" t="s">
        <v>314</v>
      </c>
      <c r="D3" s="3" t="s">
        <v>315</v>
      </c>
      <c r="E3" s="3" t="s">
        <v>316</v>
      </c>
      <c r="F3" s="3" t="s">
        <v>317</v>
      </c>
      <c r="G3" s="3" t="s">
        <v>263</v>
      </c>
      <c r="H3" s="3" t="s">
        <v>318</v>
      </c>
      <c r="I3" s="8"/>
      <c r="J3" s="8" t="s">
        <v>91</v>
      </c>
    </row>
    <row r="4" customFormat="false" ht="99.75" hidden="false" customHeight="true" outlineLevel="0" collapsed="false">
      <c r="A4" s="3" t="s">
        <v>319</v>
      </c>
      <c r="B4" s="3" t="s">
        <v>320</v>
      </c>
      <c r="C4" s="3" t="s">
        <v>321</v>
      </c>
      <c r="D4" s="3" t="s">
        <v>322</v>
      </c>
      <c r="E4" s="3" t="s">
        <v>323</v>
      </c>
      <c r="F4" s="3" t="s">
        <v>324</v>
      </c>
      <c r="G4" s="3" t="s">
        <v>216</v>
      </c>
      <c r="H4" s="3" t="s">
        <v>325</v>
      </c>
      <c r="I4" s="8"/>
      <c r="J4" s="8" t="s">
        <v>91</v>
      </c>
    </row>
    <row r="5" customFormat="false" ht="99.75" hidden="false" customHeight="true" outlineLevel="0" collapsed="false">
      <c r="A5" s="3" t="s">
        <v>326</v>
      </c>
      <c r="B5" s="3" t="s">
        <v>327</v>
      </c>
      <c r="C5" s="3" t="s">
        <v>328</v>
      </c>
      <c r="D5" s="3" t="s">
        <v>329</v>
      </c>
      <c r="E5" s="3" t="s">
        <v>330</v>
      </c>
      <c r="F5" s="3" t="s">
        <v>331</v>
      </c>
      <c r="G5" s="3" t="s">
        <v>216</v>
      </c>
      <c r="H5" s="3" t="s">
        <v>332</v>
      </c>
      <c r="I5" s="8"/>
      <c r="J5" s="8" t="s">
        <v>91</v>
      </c>
    </row>
    <row r="6" customFormat="false" ht="99.75" hidden="false" customHeight="true" outlineLevel="0" collapsed="false">
      <c r="A6" s="3" t="s">
        <v>333</v>
      </c>
      <c r="B6" s="3" t="s">
        <v>334</v>
      </c>
      <c r="C6" s="3" t="s">
        <v>335</v>
      </c>
      <c r="D6" s="3" t="s">
        <v>322</v>
      </c>
      <c r="E6" s="3" t="s">
        <v>323</v>
      </c>
      <c r="F6" s="3" t="s">
        <v>331</v>
      </c>
      <c r="G6" s="3" t="s">
        <v>216</v>
      </c>
      <c r="H6" s="3" t="s">
        <v>336</v>
      </c>
      <c r="I6" s="8"/>
      <c r="J6" s="8" t="s">
        <v>91</v>
      </c>
    </row>
    <row r="7" customFormat="false" ht="99.75" hidden="false" customHeight="true" outlineLevel="0" collapsed="false">
      <c r="A7" s="3" t="s">
        <v>337</v>
      </c>
      <c r="B7" s="3" t="s">
        <v>338</v>
      </c>
      <c r="C7" s="3" t="s">
        <v>339</v>
      </c>
      <c r="D7" s="3" t="s">
        <v>340</v>
      </c>
      <c r="E7" s="3" t="s">
        <v>330</v>
      </c>
      <c r="F7" s="3" t="s">
        <v>331</v>
      </c>
      <c r="G7" s="3" t="s">
        <v>216</v>
      </c>
      <c r="H7" s="3" t="s">
        <v>332</v>
      </c>
      <c r="I7" s="8"/>
      <c r="J7" s="8" t="s">
        <v>91</v>
      </c>
    </row>
    <row r="8" customFormat="false" ht="99.75" hidden="false" customHeight="true" outlineLevel="0" collapsed="false">
      <c r="A8" s="3" t="s">
        <v>341</v>
      </c>
      <c r="B8" s="3" t="s">
        <v>342</v>
      </c>
      <c r="C8" s="3" t="s">
        <v>343</v>
      </c>
      <c r="D8" s="3" t="s">
        <v>344</v>
      </c>
      <c r="E8" s="3" t="s">
        <v>345</v>
      </c>
      <c r="F8" s="3" t="s">
        <v>346</v>
      </c>
      <c r="G8" s="3" t="s">
        <v>263</v>
      </c>
      <c r="H8" s="3" t="s">
        <v>347</v>
      </c>
      <c r="I8" s="8"/>
      <c r="J8" s="8" t="s">
        <v>91</v>
      </c>
    </row>
  </sheetData>
  <autoFilter ref="A1:J8"/>
  <conditionalFormatting sqref="G2:G8">
    <cfRule type="cellIs" priority="2" operator="equal" aboveAverage="0" equalAverage="0" bottom="0" percent="0" rank="0" text="" dxfId="9">
      <formula>"Dead"</formula>
    </cfRule>
    <cfRule type="cellIs" priority="3" operator="equal" aboveAverage="0" equalAverage="0" bottom="0" percent="0" rank="0" text="" dxfId="9">
      <formula>"Differs"</formula>
    </cfRule>
    <cfRule type="cellIs" priority="4" operator="equal" aboveAverage="0" equalAverage="0" bottom="0" percent="0" rank="0" text="" dxfId="9">
      <formula>"Not found"</formula>
    </cfRule>
    <cfRule type="cellIs" priority="5" operator="equal" aboveAverage="0" equalAverage="0" bottom="0" percent="0" rank="0" text="" dxfId="10">
      <formula>"Working"</formula>
    </cfRule>
    <cfRule type="cellIs" priority="6" operator="equal" aboveAverage="0" equalAverage="0" bottom="0" percent="0" rank="0" text="" dxfId="10">
      <formula>"Match"</formula>
    </cfRule>
  </conditionalFormatting>
  <dataValidations count="1">
    <dataValidation allowBlank="true" error="Choose a status from the list." errorStyle="stop" errorTitle="Status required" operator="between" prompt="Open, In progress, Fixed, or Won't fix." promptTitle="Track the work" showDropDown="false" showErrorMessage="true" showInputMessage="true" sqref="J2:J1000" type="list">
      <formula1>"Open,In progress,Fixed,Won't fix"</formula1>
      <formula2>0</formula2>
    </dataValidation>
  </dataValidations>
  <printOptions headings="false" gridLines="false" gridLinesSet="true" horizontalCentered="false" verticalCentered="false"/>
  <pageMargins left="0.3" right="0.3" top="0.35" bottom="0.35" header="0.511811023622047" footer="0.5"/>
  <pageSetup paperSize="8" scale="100" fitToWidth="1" fitToHeight="0" pageOrder="downThenOver" orientation="landscape" blackAndWhite="false" draft="false" cellComments="none" horizontalDpi="300" verticalDpi="300" copies="1"/>
  <headerFooter differentFirst="false" differentOddEven="false">
    <oddHeader/>
    <oddFooter>&amp;C&amp;"Arial"&amp;9 Hand-off Ledger | 2026-10-24 | &amp;P of &amp;N</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A8A8A8"/>
    <pageSetUpPr fitToPage="true"/>
  </sheetPr>
  <dimension ref="A1:L12"/>
  <sheetViews>
    <sheetView showFormulas="false" showGridLines="false" showRowColHeaders="true" showZeros="true" rightToLeft="false" tabSelected="false" showOutlineSymbols="true" defaultGridColor="true" view="normal" topLeftCell="A1" colorId="64" zoomScale="85" zoomScaleNormal="85"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30"/>
    <col collapsed="false" customWidth="true" hidden="false" outlineLevel="0" max="2" min="2" style="0" width="53"/>
    <col collapsed="false" customWidth="true" hidden="false" outlineLevel="0" max="4" min="3" style="0" width="36"/>
    <col collapsed="false" customWidth="true" hidden="false" outlineLevel="0" max="6" min="5" style="0" width="21"/>
    <col collapsed="false" customWidth="true" hidden="false" outlineLevel="0" max="8" min="7" style="0" width="39"/>
    <col collapsed="false" customWidth="true" hidden="false" outlineLevel="0" max="9" min="9" style="0" width="54"/>
    <col collapsed="false" customWidth="true" hidden="false" outlineLevel="0" max="10" min="10" style="0" width="82"/>
    <col collapsed="false" customWidth="true" hidden="false" outlineLevel="0" max="11" min="11" style="0" width="60"/>
    <col collapsed="false" customWidth="true" hidden="false" outlineLevel="0" max="12" min="12" style="0" width="17"/>
  </cols>
  <sheetData>
    <row r="1" customFormat="false" ht="31.5" hidden="false" customHeight="true" outlineLevel="0" collapsed="false">
      <c r="A1" s="1" t="s">
        <v>348</v>
      </c>
      <c r="B1" s="1" t="s">
        <v>349</v>
      </c>
      <c r="C1" s="1" t="s">
        <v>350</v>
      </c>
      <c r="D1" s="1" t="s">
        <v>351</v>
      </c>
      <c r="E1" s="1" t="s">
        <v>352</v>
      </c>
      <c r="F1" s="1" t="s">
        <v>353</v>
      </c>
      <c r="G1" s="1" t="s">
        <v>354</v>
      </c>
      <c r="H1" s="1" t="s">
        <v>355</v>
      </c>
      <c r="I1" s="1" t="s">
        <v>356</v>
      </c>
      <c r="J1" s="1" t="s">
        <v>357</v>
      </c>
      <c r="K1" s="1" t="s">
        <v>358</v>
      </c>
      <c r="L1" s="1" t="s">
        <v>82</v>
      </c>
    </row>
    <row r="2" customFormat="false" ht="105.75" hidden="false" customHeight="true" outlineLevel="0" collapsed="false">
      <c r="A2" s="3" t="s">
        <v>359</v>
      </c>
      <c r="B2" s="4" t="s">
        <v>360</v>
      </c>
      <c r="C2" s="3" t="s">
        <v>361</v>
      </c>
      <c r="D2" s="3" t="s">
        <v>361</v>
      </c>
      <c r="E2" s="3" t="s">
        <v>362</v>
      </c>
      <c r="F2" s="3" t="s">
        <v>362</v>
      </c>
      <c r="G2" s="3" t="s">
        <v>363</v>
      </c>
      <c r="H2" s="3" t="s">
        <v>364</v>
      </c>
      <c r="I2" s="3" t="s">
        <v>365</v>
      </c>
      <c r="J2" s="3" t="s">
        <v>366</v>
      </c>
      <c r="K2" s="3" t="s">
        <v>367</v>
      </c>
      <c r="L2" s="15" t="n">
        <v>46319</v>
      </c>
    </row>
    <row r="3" customFormat="false" ht="105.75" hidden="false" customHeight="true" outlineLevel="0" collapsed="false">
      <c r="A3" s="3" t="s">
        <v>368</v>
      </c>
      <c r="B3" s="4" t="s">
        <v>369</v>
      </c>
      <c r="C3" s="3" t="s">
        <v>370</v>
      </c>
      <c r="D3" s="3" t="s">
        <v>370</v>
      </c>
      <c r="E3" s="3" t="s">
        <v>371</v>
      </c>
      <c r="F3" s="3" t="s">
        <v>371</v>
      </c>
      <c r="G3" s="3" t="s">
        <v>372</v>
      </c>
      <c r="H3" s="3" t="s">
        <v>372</v>
      </c>
      <c r="I3" s="3" t="s">
        <v>373</v>
      </c>
      <c r="J3" s="3" t="s">
        <v>374</v>
      </c>
      <c r="K3" s="3" t="s">
        <v>375</v>
      </c>
      <c r="L3" s="15" t="n">
        <v>46319</v>
      </c>
    </row>
    <row r="4" customFormat="false" ht="105.75" hidden="false" customHeight="true" outlineLevel="0" collapsed="false">
      <c r="A4" s="3" t="s">
        <v>376</v>
      </c>
      <c r="B4" s="4" t="s">
        <v>377</v>
      </c>
      <c r="C4" s="3" t="s">
        <v>378</v>
      </c>
      <c r="D4" s="3" t="s">
        <v>378</v>
      </c>
      <c r="E4" s="3" t="s">
        <v>379</v>
      </c>
      <c r="F4" s="3" t="s">
        <v>379</v>
      </c>
      <c r="G4" s="3" t="s">
        <v>380</v>
      </c>
      <c r="H4" s="3" t="s">
        <v>380</v>
      </c>
      <c r="I4" s="3" t="s">
        <v>373</v>
      </c>
      <c r="J4" s="3" t="s">
        <v>381</v>
      </c>
      <c r="K4" s="3" t="s">
        <v>382</v>
      </c>
      <c r="L4" s="15" t="n">
        <v>46319</v>
      </c>
    </row>
    <row r="5" customFormat="false" ht="105.75" hidden="false" customHeight="true" outlineLevel="0" collapsed="false">
      <c r="A5" s="3" t="s">
        <v>383</v>
      </c>
      <c r="B5" s="4" t="s">
        <v>384</v>
      </c>
      <c r="C5" s="3"/>
      <c r="D5" s="3"/>
      <c r="E5" s="3"/>
      <c r="F5" s="3"/>
      <c r="G5" s="3"/>
      <c r="H5" s="3"/>
      <c r="I5" s="5" t="n">
        <v>1417</v>
      </c>
      <c r="J5" s="3" t="s">
        <v>385</v>
      </c>
      <c r="K5" s="3" t="s">
        <v>386</v>
      </c>
      <c r="L5" s="15" t="n">
        <v>46319</v>
      </c>
    </row>
    <row r="6" customFormat="false" ht="105.75" hidden="false" customHeight="true" outlineLevel="0" collapsed="false">
      <c r="A6" s="3" t="s">
        <v>387</v>
      </c>
      <c r="B6" s="4" t="s">
        <v>384</v>
      </c>
      <c r="C6" s="3"/>
      <c r="D6" s="3"/>
      <c r="E6" s="3"/>
      <c r="F6" s="3"/>
      <c r="G6" s="3"/>
      <c r="H6" s="3"/>
      <c r="I6" s="5" t="n">
        <v>14</v>
      </c>
      <c r="J6" s="3" t="s">
        <v>388</v>
      </c>
      <c r="K6" s="3" t="s">
        <v>386</v>
      </c>
      <c r="L6" s="15" t="n">
        <v>46319</v>
      </c>
    </row>
    <row r="7" customFormat="false" ht="105.75" hidden="false" customHeight="true" outlineLevel="0" collapsed="false">
      <c r="A7" s="3" t="s">
        <v>389</v>
      </c>
      <c r="B7" s="4" t="s">
        <v>384</v>
      </c>
      <c r="C7" s="3"/>
      <c r="D7" s="3"/>
      <c r="E7" s="3"/>
      <c r="F7" s="3"/>
      <c r="G7" s="3"/>
      <c r="H7" s="3"/>
      <c r="I7" s="5" t="n">
        <v>0</v>
      </c>
      <c r="J7" s="3" t="s">
        <v>390</v>
      </c>
      <c r="K7" s="3" t="s">
        <v>386</v>
      </c>
      <c r="L7" s="15" t="n">
        <v>46319</v>
      </c>
    </row>
    <row r="8" customFormat="false" ht="105.75" hidden="false" customHeight="true" outlineLevel="0" collapsed="false">
      <c r="A8" s="3" t="s">
        <v>391</v>
      </c>
      <c r="B8" s="4" t="s">
        <v>384</v>
      </c>
      <c r="C8" s="3"/>
      <c r="D8" s="3"/>
      <c r="E8" s="3"/>
      <c r="F8" s="3"/>
      <c r="G8" s="3"/>
      <c r="H8" s="3"/>
      <c r="I8" s="5" t="n">
        <v>58</v>
      </c>
      <c r="J8" s="3" t="s">
        <v>392</v>
      </c>
      <c r="K8" s="3" t="s">
        <v>386</v>
      </c>
      <c r="L8" s="15" t="n">
        <v>46319</v>
      </c>
    </row>
    <row r="9" customFormat="false" ht="105.75" hidden="false" customHeight="true" outlineLevel="0" collapsed="false">
      <c r="A9" s="3" t="s">
        <v>393</v>
      </c>
      <c r="B9" s="4" t="s">
        <v>384</v>
      </c>
      <c r="C9" s="3"/>
      <c r="D9" s="3"/>
      <c r="E9" s="3"/>
      <c r="F9" s="3"/>
      <c r="G9" s="3"/>
      <c r="H9" s="3"/>
      <c r="I9" s="5" t="n">
        <v>41</v>
      </c>
      <c r="J9" s="3" t="s">
        <v>394</v>
      </c>
      <c r="K9" s="3" t="s">
        <v>386</v>
      </c>
      <c r="L9" s="15" t="n">
        <v>46319</v>
      </c>
    </row>
    <row r="10" customFormat="false" ht="105.75" hidden="false" customHeight="true" outlineLevel="0" collapsed="false">
      <c r="A10" s="3" t="s">
        <v>395</v>
      </c>
      <c r="B10" s="4" t="s">
        <v>384</v>
      </c>
      <c r="C10" s="3"/>
      <c r="D10" s="3"/>
      <c r="E10" s="3"/>
      <c r="F10" s="3"/>
      <c r="G10" s="3"/>
      <c r="H10" s="3"/>
      <c r="I10" s="5" t="n">
        <v>17</v>
      </c>
      <c r="J10" s="3" t="s">
        <v>396</v>
      </c>
      <c r="K10" s="3" t="s">
        <v>386</v>
      </c>
      <c r="L10" s="15" t="n">
        <v>46319</v>
      </c>
    </row>
    <row r="11" customFormat="false" ht="105.75" hidden="false" customHeight="true" outlineLevel="0" collapsed="false">
      <c r="A11" s="3" t="s">
        <v>397</v>
      </c>
      <c r="B11" s="4" t="s">
        <v>384</v>
      </c>
      <c r="C11" s="3"/>
      <c r="D11" s="3"/>
      <c r="E11" s="3"/>
      <c r="F11" s="3"/>
      <c r="G11" s="3"/>
      <c r="H11" s="3"/>
      <c r="I11" s="5" t="n">
        <v>149</v>
      </c>
      <c r="J11" s="3" t="s">
        <v>398</v>
      </c>
      <c r="K11" s="3" t="s">
        <v>386</v>
      </c>
      <c r="L11" s="15" t="n">
        <v>46319</v>
      </c>
    </row>
    <row r="12" customFormat="false" ht="105.75" hidden="false" customHeight="true" outlineLevel="0" collapsed="false">
      <c r="A12" s="3" t="s">
        <v>399</v>
      </c>
      <c r="B12" s="4" t="s">
        <v>384</v>
      </c>
      <c r="C12" s="3"/>
      <c r="D12" s="3"/>
      <c r="E12" s="3"/>
      <c r="F12" s="3"/>
      <c r="G12" s="3"/>
      <c r="H12" s="3"/>
      <c r="I12" s="3" t="s">
        <v>400</v>
      </c>
      <c r="J12" s="3" t="s">
        <v>401</v>
      </c>
      <c r="K12" s="3" t="s">
        <v>386</v>
      </c>
      <c r="L12" s="15" t="n">
        <v>46319</v>
      </c>
    </row>
  </sheetData>
  <autoFilter ref="A1:L12"/>
  <hyperlinks>
    <hyperlink ref="B2" r:id="rId2" display="https://www.stiiizy.com/pages/downtown-los-angeles-dispensary"/>
    <hyperlink ref="B3" r:id="rId3" display="https://www.stiiizy.com/pages/seaside-dispensary"/>
    <hyperlink ref="B4" r:id="rId4" display="https://www.stiiizy.com/pages/vallejo-dispensary"/>
    <hyperlink ref="B5" r:id="rId5" display="https://www.stiiizy.com/pages/stiiizy-near-me"/>
    <hyperlink ref="B6" r:id="rId6" display="https://www.stiiizy.com/pages/stiiizy-near-me"/>
    <hyperlink ref="B7" r:id="rId7" display="https://www.stiiizy.com/pages/stiiizy-near-me"/>
    <hyperlink ref="B8" r:id="rId8" display="https://www.stiiizy.com/pages/stiiizy-near-me"/>
    <hyperlink ref="B9" r:id="rId9" display="https://www.stiiizy.com/pages/stiiizy-near-me"/>
    <hyperlink ref="B10" r:id="rId10" display="https://www.stiiizy.com/pages/stiiizy-near-me"/>
    <hyperlink ref="B11" r:id="rId11" display="https://www.stiiizy.com/pages/stiiizy-near-me"/>
    <hyperlink ref="B12" r:id="rId12" display="https://www.stiiizy.com/pages/stiiizy-near-me"/>
  </hyperlinks>
  <printOptions headings="false" gridLines="false" gridLinesSet="true" horizontalCentered="false" verticalCentered="false"/>
  <pageMargins left="0.3" right="0.3" top="0.35" bottom="0.35" header="0.511811023622047" footer="0.5"/>
  <pageSetup paperSize="8" scale="100" fitToWidth="1" fitToHeight="0" pageOrder="downThenOver" orientation="landscape" blackAndWhite="false" draft="false" cellComments="none" horizontalDpi="300" verticalDpi="300" copies="1"/>
  <headerFooter differentFirst="false" differentOddEven="false">
    <oddHeader/>
    <oddFooter>&amp;C&amp;"Arial"&amp;9 Hand-off Ledger | 2026-10-24 | &amp;P of &amp;N</oddFooter>
  </headerFooter>
  <drawing r:id="rId13"/>
  <legacyDrawing r:id="rId14"/>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A8A8A8"/>
    <pageSetUpPr fitToPage="true"/>
  </sheetPr>
  <dimension ref="A1:D7"/>
  <sheetViews>
    <sheetView showFormulas="false" showGridLines="false" showRowColHeaders="true" showZeros="true" rightToLeft="false" tabSelected="false" showOutlineSymbols="true" defaultGridColor="true" view="normal" topLeftCell="A1" colorId="64" zoomScale="85" zoomScaleNormal="85"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22"/>
    <col collapsed="false" customWidth="true" hidden="false" outlineLevel="0" max="2" min="2" style="0" width="16"/>
    <col collapsed="false" customWidth="true" hidden="false" outlineLevel="0" max="3" min="3" style="0" width="18"/>
    <col collapsed="false" customWidth="true" hidden="false" outlineLevel="0" max="4" min="4" style="0" width="104"/>
  </cols>
  <sheetData>
    <row r="1" customFormat="false" ht="31.5" hidden="false" customHeight="true" outlineLevel="0" collapsed="false">
      <c r="A1" s="1" t="s">
        <v>78</v>
      </c>
      <c r="B1" s="1" t="s">
        <v>402</v>
      </c>
      <c r="C1" s="1" t="s">
        <v>403</v>
      </c>
      <c r="D1" s="1" t="s">
        <v>404</v>
      </c>
    </row>
    <row r="2" customFormat="false" ht="67.5" hidden="false" customHeight="true" outlineLevel="0" collapsed="false">
      <c r="A2" s="3" t="s">
        <v>186</v>
      </c>
      <c r="B2" s="16" t="n">
        <v>0.501</v>
      </c>
      <c r="C2" s="3" t="s">
        <v>22</v>
      </c>
      <c r="D2" s="3" t="s">
        <v>405</v>
      </c>
    </row>
    <row r="3" customFormat="false" ht="67.5" hidden="false" customHeight="true" outlineLevel="0" collapsed="false">
      <c r="A3" s="3" t="s">
        <v>89</v>
      </c>
      <c r="B3" s="16" t="n">
        <v>0.259</v>
      </c>
      <c r="C3" s="3" t="s">
        <v>22</v>
      </c>
      <c r="D3" s="3" t="s">
        <v>405</v>
      </c>
    </row>
    <row r="4" customFormat="false" ht="67.5" hidden="false" customHeight="true" outlineLevel="0" collapsed="false">
      <c r="A4" s="3" t="s">
        <v>102</v>
      </c>
      <c r="B4" s="16" t="n">
        <v>0.192</v>
      </c>
      <c r="C4" s="3" t="s">
        <v>22</v>
      </c>
      <c r="D4" s="3" t="s">
        <v>405</v>
      </c>
    </row>
    <row r="5" customFormat="false" ht="67.5" hidden="false" customHeight="true" outlineLevel="0" collapsed="false">
      <c r="A5" s="3" t="s">
        <v>165</v>
      </c>
      <c r="B5" s="16" t="n">
        <v>0.048</v>
      </c>
      <c r="C5" s="3" t="s">
        <v>22</v>
      </c>
      <c r="D5" s="3" t="s">
        <v>406</v>
      </c>
    </row>
    <row r="6" customFormat="false" ht="67.5" hidden="false" customHeight="true" outlineLevel="0" collapsed="false">
      <c r="A6" s="3" t="s">
        <v>149</v>
      </c>
      <c r="B6" s="16" t="n">
        <v>0.048</v>
      </c>
      <c r="C6" s="3" t="s">
        <v>22</v>
      </c>
      <c r="D6" s="3" t="s">
        <v>406</v>
      </c>
    </row>
    <row r="7" customFormat="false" ht="67.5" hidden="false" customHeight="true" outlineLevel="0" collapsed="false">
      <c r="A7" s="3" t="s">
        <v>156</v>
      </c>
      <c r="B7" s="16" t="n">
        <v>0.048</v>
      </c>
      <c r="C7" s="3" t="s">
        <v>22</v>
      </c>
      <c r="D7" s="3" t="s">
        <v>406</v>
      </c>
    </row>
  </sheetData>
  <autoFilter ref="A1:D7"/>
  <printOptions headings="false" gridLines="false" gridLinesSet="true" horizontalCentered="false" verticalCentered="false"/>
  <pageMargins left="0.3" right="0.3" top="0.35" bottom="0.35" header="0.511811023622047" footer="0.5"/>
  <pageSetup paperSize="8" scale="100" fitToWidth="1" fitToHeight="0" pageOrder="downThenOver" orientation="landscape" blackAndWhite="false" draft="false" cellComments="none" horizontalDpi="300" verticalDpi="300" copies="1"/>
  <headerFooter differentFirst="false" differentOddEven="false">
    <oddHeader/>
    <oddFooter>&amp;C&amp;"Arial"&amp;9 Hand-off Ledger | 2026-10-24 | &amp;P of &amp;N</oddFooter>
  </headerFooter>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11111"/>
    <pageSetUpPr fitToPage="true"/>
  </sheetPr>
  <dimension ref="A1:C25"/>
  <sheetViews>
    <sheetView showFormulas="false" showGridLines="false" showRowColHeaders="true" showZeros="true" rightToLeft="false" tabSelected="true" showOutlineSymbols="true" defaultGridColor="true" view="normal" topLeftCell="A1" colorId="64" zoomScale="90" zoomScaleNormal="9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39"/>
    <col collapsed="false" customWidth="true" hidden="false" outlineLevel="0" max="2" min="2" style="0" width="20"/>
    <col collapsed="false" customWidth="true" hidden="false" outlineLevel="0" max="3" min="3" style="0" width="96"/>
  </cols>
  <sheetData>
    <row r="1" customFormat="false" ht="31.5" hidden="false" customHeight="true" outlineLevel="0" collapsed="false">
      <c r="A1" s="1" t="s">
        <v>407</v>
      </c>
      <c r="B1" s="1" t="s">
        <v>408</v>
      </c>
      <c r="C1" s="1" t="s">
        <v>409</v>
      </c>
    </row>
    <row r="2" customFormat="false" ht="37.5" hidden="false" customHeight="true" outlineLevel="0" collapsed="false">
      <c r="A2" s="3" t="s">
        <v>410</v>
      </c>
      <c r="B2" s="17" t="n">
        <f aca="false">COUNTIF(Links!$F$2:$F$78,"Dead")</f>
        <v>23</v>
      </c>
      <c r="C2" s="3" t="s">
        <v>411</v>
      </c>
    </row>
    <row r="3" customFormat="false" ht="37.5" hidden="false" customHeight="true" outlineLevel="0" collapsed="false">
      <c r="A3" s="3" t="s">
        <v>412</v>
      </c>
      <c r="B3" s="18" t="n">
        <f aca="false">COUNTA(Links!$A$2:$A$78)</f>
        <v>77</v>
      </c>
      <c r="C3" s="3" t="s">
        <v>413</v>
      </c>
    </row>
    <row r="4" customFormat="false" ht="37.5" hidden="false" customHeight="true" outlineLevel="0" collapsed="false">
      <c r="A4" s="3" t="s">
        <v>414</v>
      </c>
      <c r="B4" s="19" t="n">
        <f aca="false">B2/B3</f>
        <v>0.298701298701299</v>
      </c>
      <c r="C4" s="3" t="s">
        <v>415</v>
      </c>
    </row>
    <row r="5" customFormat="false" ht="37.5" hidden="false" customHeight="true" outlineLevel="0" collapsed="false">
      <c r="A5" s="3" t="s">
        <v>416</v>
      </c>
      <c r="B5" s="18" t="n">
        <f aca="false">COUNTIF(Prices!$N$2:$N$30,"&lt;&gt;Not found")</f>
        <v>24</v>
      </c>
      <c r="C5" s="3" t="s">
        <v>417</v>
      </c>
    </row>
    <row r="6" customFormat="false" ht="37.5" hidden="false" customHeight="true" outlineLevel="0" collapsed="false">
      <c r="A6" s="3" t="s">
        <v>418</v>
      </c>
      <c r="B6" s="17" t="n">
        <f aca="false">COUNTIF(Prices!$O$2:$O$30,"*price*")</f>
        <v>19</v>
      </c>
      <c r="C6" s="3" t="s">
        <v>419</v>
      </c>
    </row>
    <row r="7" customFormat="false" ht="37.5" hidden="false" customHeight="true" outlineLevel="0" collapsed="false">
      <c r="A7" s="3" t="s">
        <v>420</v>
      </c>
      <c r="B7" s="20" t="n">
        <f aca="false">MAX(Prices!$X$2:$X$30)</f>
        <v>10</v>
      </c>
      <c r="C7" s="3" t="s">
        <v>421</v>
      </c>
    </row>
    <row r="8" customFormat="false" ht="37.5" hidden="false" customHeight="true" outlineLevel="0" collapsed="false">
      <c r="A8" s="3" t="s">
        <v>422</v>
      </c>
      <c r="B8" s="17" t="n">
        <f aca="false">COUNTIFS(States!$G$2:$G$8,"Not found")+COUNTIFS(States!$G$2:$G$8,"Differs")</f>
        <v>6</v>
      </c>
      <c r="C8" s="3" t="s">
        <v>423</v>
      </c>
    </row>
    <row r="9" customFormat="false" ht="37.5" hidden="false" customHeight="true" outlineLevel="0" collapsed="false">
      <c r="A9" s="3" t="s">
        <v>424</v>
      </c>
      <c r="B9" s="18" t="n">
        <f aca="false">COUNTIF(Links!$M$2:$M$78,"Open")+COUNTIF(Prices!$U$2:$U$30,"Open")</f>
        <v>106</v>
      </c>
      <c r="C9" s="3" t="s">
        <v>425</v>
      </c>
    </row>
    <row r="10" customFormat="false" ht="42" hidden="false" customHeight="true" outlineLevel="0" collapsed="false">
      <c r="A10" s="3" t="s">
        <v>426</v>
      </c>
      <c r="B10" s="15" t="n">
        <v>46319</v>
      </c>
      <c r="C10" s="3" t="s">
        <v>427</v>
      </c>
    </row>
    <row r="11" customFormat="false" ht="42" hidden="false" customHeight="true" outlineLevel="0" collapsed="false">
      <c r="A11" s="3" t="s">
        <v>428</v>
      </c>
      <c r="B11" s="3" t="s">
        <v>22</v>
      </c>
      <c r="C11" s="3" t="s">
        <v>429</v>
      </c>
    </row>
    <row r="12" customFormat="false" ht="42" hidden="false" customHeight="true" outlineLevel="0" collapsed="false">
      <c r="A12" s="3" t="s">
        <v>430</v>
      </c>
      <c r="B12" s="3"/>
      <c r="C12" s="3" t="s">
        <v>431</v>
      </c>
    </row>
    <row r="13" customFormat="false" ht="31.5" hidden="false" customHeight="true" outlineLevel="0" collapsed="false">
      <c r="A13" s="21" t="s">
        <v>432</v>
      </c>
      <c r="B13" s="21" t="s">
        <v>433</v>
      </c>
      <c r="C13" s="21" t="s">
        <v>72</v>
      </c>
    </row>
    <row r="14" customFormat="false" ht="31.5" hidden="false" customHeight="true" outlineLevel="0" collapsed="false">
      <c r="A14" s="5" t="n">
        <v>1</v>
      </c>
      <c r="B14" s="7" t="n">
        <f aca="false">LARGE(Links!$J$2:$J$78,ROW()-13)</f>
        <v>1.503</v>
      </c>
      <c r="C14" s="22" t="str">
        <f aca="false">INDEX(Links!$A$2:$A$78,MATCH(B14,Links!$J$2:$J$78,0))</f>
        <v>/pages/multipack-pods</v>
      </c>
    </row>
    <row r="15" customFormat="false" ht="31.5" hidden="false" customHeight="true" outlineLevel="0" collapsed="false">
      <c r="A15" s="5" t="n">
        <v>2</v>
      </c>
      <c r="B15" s="7" t="n">
        <f aca="false">LARGE(Links!$J$2:$J$78,ROW()-13)</f>
        <v>0.777</v>
      </c>
      <c r="C15" s="22" t="str">
        <f aca="false">INDEX(Links!$A$2:$A$78,MATCH(B15,Links!$J$2:$J$78,0))</f>
        <v>/products/stiiizy-40s-blunt</v>
      </c>
    </row>
    <row r="16" customFormat="false" ht="31.5" hidden="false" customHeight="true" outlineLevel="0" collapsed="false">
      <c r="A16" s="5" t="n">
        <v>3</v>
      </c>
      <c r="B16" s="7" t="n">
        <f aca="false">LARGE(Links!$J$2:$J$78,ROW()-13)</f>
        <v>0.777</v>
      </c>
      <c r="C16" s="22" t="str">
        <f aca="false">INDEX(Links!$A$2:$A$78,MATCH(B16,Links!$J$2:$J$78,0))</f>
        <v>/products/stiiizy-40s-blunt</v>
      </c>
    </row>
    <row r="17" customFormat="false" ht="31.5" hidden="false" customHeight="true" outlineLevel="0" collapsed="false">
      <c r="A17" s="5" t="n">
        <v>4</v>
      </c>
      <c r="B17" s="7" t="n">
        <f aca="false">LARGE(Links!$J$2:$J$78,ROW()-13)</f>
        <v>0.777</v>
      </c>
      <c r="C17" s="22" t="str">
        <f aca="false">INDEX(Links!$A$2:$A$78,MATCH(B17,Links!$J$2:$J$78,0))</f>
        <v>/products/stiiizy-40s-blunt</v>
      </c>
    </row>
    <row r="18" customFormat="false" ht="31.5" hidden="false" customHeight="true" outlineLevel="0" collapsed="false">
      <c r="A18" s="5" t="n">
        <v>5</v>
      </c>
      <c r="B18" s="7" t="n">
        <f aca="false">LARGE(Links!$J$2:$J$78,ROW()-13)</f>
        <v>0.777</v>
      </c>
      <c r="C18" s="22" t="str">
        <f aca="false">INDEX(Links!$A$2:$A$78,MATCH(B18,Links!$J$2:$J$78,0))</f>
        <v>/products/stiiizy-40s-blunt</v>
      </c>
    </row>
    <row r="19" customFormat="false" ht="31.5" hidden="false" customHeight="true" outlineLevel="0" collapsed="false">
      <c r="A19" s="5" t="n">
        <v>6</v>
      </c>
      <c r="B19" s="7" t="n">
        <f aca="false">LARGE(Links!$J$2:$J$78,ROW()-13)</f>
        <v>0.777</v>
      </c>
      <c r="C19" s="22" t="str">
        <f aca="false">INDEX(Links!$A$2:$A$78,MATCH(B19,Links!$J$2:$J$78,0))</f>
        <v>/products/stiiizy-40s-blunt</v>
      </c>
    </row>
    <row r="20" customFormat="false" ht="31.5" hidden="false" customHeight="true" outlineLevel="0" collapsed="false">
      <c r="A20" s="5" t="n">
        <v>7</v>
      </c>
      <c r="B20" s="7" t="n">
        <f aca="false">LARGE(Links!$J$2:$J$78,ROW()-13)</f>
        <v>0.777</v>
      </c>
      <c r="C20" s="22" t="str">
        <f aca="false">INDEX(Links!$A$2:$A$78,MATCH(B20,Links!$J$2:$J$78,0))</f>
        <v>/products/stiiizy-40s-blunt</v>
      </c>
    </row>
    <row r="21" customFormat="false" ht="31.5" hidden="false" customHeight="true" outlineLevel="0" collapsed="false">
      <c r="A21" s="5" t="n">
        <v>8</v>
      </c>
      <c r="B21" s="7" t="n">
        <f aca="false">LARGE(Links!$J$2:$J$78,ROW()-13)</f>
        <v>0.777</v>
      </c>
      <c r="C21" s="22" t="str">
        <f aca="false">INDEX(Links!$A$2:$A$78,MATCH(B21,Links!$J$2:$J$78,0))</f>
        <v>/products/stiiizy-40s-blunt</v>
      </c>
    </row>
    <row r="22" customFormat="false" ht="31.5" hidden="false" customHeight="true" outlineLevel="0" collapsed="false">
      <c r="A22" s="5" t="n">
        <v>9</v>
      </c>
      <c r="B22" s="7" t="n">
        <f aca="false">LARGE(Links!$J$2:$J$78,ROW()-13)</f>
        <v>0.777</v>
      </c>
      <c r="C22" s="22" t="str">
        <f aca="false">INDEX(Links!$A$2:$A$78,MATCH(B22,Links!$J$2:$J$78,0))</f>
        <v>/products/stiiizy-40s-blunt</v>
      </c>
    </row>
    <row r="23" customFormat="false" ht="31.5" hidden="false" customHeight="true" outlineLevel="0" collapsed="false">
      <c r="A23" s="5" t="n">
        <v>10</v>
      </c>
      <c r="B23" s="7" t="n">
        <f aca="false">LARGE(Links!$J$2:$J$78,ROW()-13)</f>
        <v>0.576</v>
      </c>
      <c r="C23" s="22" t="str">
        <f aca="false">INDEX(Links!$A$2:$A$78,MATCH(B23,Links!$J$2:$J$78,0))</f>
        <v>/products/stiiizy-black-label-cannabis-flower</v>
      </c>
    </row>
    <row r="24" customFormat="false" ht="42" hidden="false" customHeight="true" outlineLevel="0" collapsed="false">
      <c r="A24" s="3" t="s">
        <v>64</v>
      </c>
      <c r="B24" s="3"/>
      <c r="C24" s="3" t="s">
        <v>434</v>
      </c>
    </row>
    <row r="25" customFormat="false" ht="42" hidden="false" customHeight="true" outlineLevel="0" collapsed="false">
      <c r="A25" s="3" t="s">
        <v>435</v>
      </c>
      <c r="B25" s="3"/>
      <c r="C25" s="3" t="s">
        <v>436</v>
      </c>
    </row>
  </sheetData>
  <printOptions headings="false" gridLines="false" gridLinesSet="true" horizontalCentered="false" verticalCentered="false"/>
  <pageMargins left="0.3" right="0.3" top="0.35" bottom="0.35" header="0.511811023622047" footer="0.5"/>
  <pageSetup paperSize="9" scale="100" fitToWidth="1" fitToHeight="1" pageOrder="downThenOver" orientation="portrait" blackAndWhite="false" draft="false" cellComments="none" horizontalDpi="300" verticalDpi="300" copies="1"/>
  <headerFooter differentFirst="false" differentOddEven="false">
    <oddHeader/>
    <oddFooter>&amp;C&amp;"Arial"&amp;9 Hand-off Ledger | 2026-10-24 | &amp;P of &amp;N</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A8A8A8"/>
    <pageSetUpPr fitToPage="true"/>
  </sheetPr>
  <dimension ref="A1:AP2"/>
  <sheetViews>
    <sheetView showFormulas="false" showGridLines="false" showRowColHeaders="true" showZeros="true" rightToLeft="false" tabSelected="false" showOutlineSymbols="true" defaultGridColor="true" view="normal" topLeftCell="A1" colorId="64" zoomScale="85" zoomScaleNormal="85"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40"/>
    <col collapsed="false" customWidth="true" hidden="false" outlineLevel="0" max="2" min="2" style="0" width="16"/>
    <col collapsed="false" customWidth="true" hidden="false" outlineLevel="0" max="3" min="3" style="0" width="66"/>
    <col collapsed="false" customWidth="true" hidden="false" outlineLevel="0" max="4" min="4" style="0" width="29"/>
    <col collapsed="false" customWidth="true" hidden="false" outlineLevel="0" max="5" min="5" style="0" width="10"/>
    <col collapsed="false" customWidth="true" hidden="false" outlineLevel="0" max="6" min="6" style="0" width="14"/>
    <col collapsed="false" customWidth="true" hidden="false" outlineLevel="0" max="7" min="7" style="0" width="16"/>
    <col collapsed="false" customWidth="true" hidden="false" outlineLevel="0" max="8" min="8" style="0" width="12"/>
    <col collapsed="false" customWidth="true" hidden="false" outlineLevel="0" max="9" min="9" style="0" width="16"/>
    <col collapsed="false" customWidth="true" hidden="false" outlineLevel="0" max="10" min="10" style="0" width="14"/>
    <col collapsed="false" customWidth="true" hidden="false" outlineLevel="0" max="11" min="11" style="0" width="65"/>
    <col collapsed="false" customWidth="true" hidden="false" outlineLevel="0" max="12" min="12" style="0" width="23"/>
    <col collapsed="false" customWidth="true" hidden="false" outlineLevel="0" max="13" min="13" style="0" width="18"/>
    <col collapsed="false" customWidth="true" hidden="false" outlineLevel="0" max="14" min="14" style="0" width="17"/>
    <col collapsed="false" customWidth="true" hidden="false" outlineLevel="0" max="15" min="15" style="0" width="48"/>
    <col collapsed="false" customWidth="true" hidden="false" outlineLevel="0" max="16" min="16" style="0" width="4"/>
    <col collapsed="false" customWidth="true" hidden="false" outlineLevel="0" max="17" min="17" style="0" width="34"/>
    <col collapsed="false" customWidth="true" hidden="false" outlineLevel="0" max="18" min="18" style="0" width="42"/>
    <col collapsed="false" customWidth="true" hidden="false" outlineLevel="0" max="19" min="19" style="0" width="20"/>
    <col collapsed="false" customWidth="true" hidden="false" outlineLevel="0" max="21" min="20" style="0" width="16"/>
    <col collapsed="false" customWidth="true" hidden="false" outlineLevel="0" max="22" min="22" style="0" width="15"/>
    <col collapsed="false" customWidth="true" hidden="false" outlineLevel="0" max="23" min="23" style="0" width="13"/>
    <col collapsed="false" customWidth="true" hidden="false" outlineLevel="0" max="24" min="24" style="0" width="15"/>
    <col collapsed="false" customWidth="true" hidden="false" outlineLevel="0" max="25" min="25" style="0" width="20"/>
    <col collapsed="false" customWidth="true" hidden="false" outlineLevel="0" max="27" min="26" style="0" width="17"/>
    <col collapsed="false" customWidth="true" hidden="false" outlineLevel="0" max="28" min="28" style="0" width="22"/>
    <col collapsed="false" customWidth="true" hidden="false" outlineLevel="0" max="29" min="29" style="0" width="18"/>
    <col collapsed="false" customWidth="true" hidden="false" outlineLevel="0" max="30" min="30" style="0" width="15"/>
    <col collapsed="false" customWidth="true" hidden="false" outlineLevel="0" max="31" min="31" style="0" width="22"/>
    <col collapsed="false" customWidth="true" hidden="false" outlineLevel="0" max="32" min="32" style="0" width="12"/>
    <col collapsed="false" customWidth="true" hidden="false" outlineLevel="0" max="33" min="33" style="0" width="16"/>
    <col collapsed="false" customWidth="true" hidden="false" outlineLevel="0" max="34" min="34" style="0" width="14"/>
    <col collapsed="false" customWidth="true" hidden="false" outlineLevel="0" max="35" min="35" style="0" width="67"/>
    <col collapsed="false" customWidth="true" hidden="false" outlineLevel="0" max="36" min="36" style="0" width="23"/>
    <col collapsed="false" customWidth="true" hidden="false" outlineLevel="0" max="37" min="37" style="0" width="18"/>
    <col collapsed="false" customWidth="true" hidden="false" outlineLevel="0" max="38" min="38" style="0" width="17"/>
    <col collapsed="false" customWidth="true" hidden="false" outlineLevel="0" max="39" min="39" style="0" width="50"/>
    <col collapsed="false" customWidth="true" hidden="false" outlineLevel="0" max="40" min="40" style="0" width="15"/>
    <col collapsed="false" customWidth="true" hidden="false" outlineLevel="0" max="41" min="41" style="0" width="16"/>
    <col collapsed="false" customWidth="true" hidden="false" outlineLevel="0" max="42" min="42" style="0" width="22"/>
  </cols>
  <sheetData>
    <row r="1" customFormat="false" ht="31.5" hidden="false" customHeight="true" outlineLevel="0" collapsed="false">
      <c r="A1" s="1" t="s">
        <v>72</v>
      </c>
      <c r="B1" s="1" t="s">
        <v>73</v>
      </c>
      <c r="C1" s="1" t="s">
        <v>74</v>
      </c>
      <c r="D1" s="1" t="s">
        <v>75</v>
      </c>
      <c r="E1" s="1" t="s">
        <v>76</v>
      </c>
      <c r="F1" s="1" t="s">
        <v>77</v>
      </c>
      <c r="G1" s="1" t="s">
        <v>78</v>
      </c>
      <c r="H1" s="1" t="s">
        <v>48</v>
      </c>
      <c r="I1" s="1" t="s">
        <v>79</v>
      </c>
      <c r="J1" s="1" t="s">
        <v>50</v>
      </c>
      <c r="K1" s="1" t="s">
        <v>80</v>
      </c>
      <c r="L1" s="1" t="s">
        <v>81</v>
      </c>
      <c r="M1" s="1" t="s">
        <v>10</v>
      </c>
      <c r="N1" s="1" t="s">
        <v>82</v>
      </c>
      <c r="O1" s="1" t="s">
        <v>83</v>
      </c>
      <c r="P1" s="1"/>
      <c r="Q1" s="1" t="s">
        <v>189</v>
      </c>
      <c r="R1" s="1" t="s">
        <v>72</v>
      </c>
      <c r="S1" s="1" t="s">
        <v>190</v>
      </c>
      <c r="T1" s="1" t="s">
        <v>191</v>
      </c>
      <c r="U1" s="1" t="s">
        <v>192</v>
      </c>
      <c r="V1" s="1" t="s">
        <v>193</v>
      </c>
      <c r="W1" s="1" t="s">
        <v>194</v>
      </c>
      <c r="X1" s="1" t="s">
        <v>195</v>
      </c>
      <c r="Y1" s="1" t="s">
        <v>196</v>
      </c>
      <c r="Z1" s="1" t="s">
        <v>197</v>
      </c>
      <c r="AA1" s="1" t="s">
        <v>198</v>
      </c>
      <c r="AB1" s="1" t="s">
        <v>199</v>
      </c>
      <c r="AC1" s="1" t="s">
        <v>200</v>
      </c>
      <c r="AD1" s="1" t="s">
        <v>77</v>
      </c>
      <c r="AE1" s="1" t="s">
        <v>201</v>
      </c>
      <c r="AF1" s="1" t="s">
        <v>48</v>
      </c>
      <c r="AG1" s="1" t="s">
        <v>78</v>
      </c>
      <c r="AH1" s="1" t="s">
        <v>50</v>
      </c>
      <c r="AI1" s="1" t="s">
        <v>80</v>
      </c>
      <c r="AJ1" s="1" t="s">
        <v>81</v>
      </c>
      <c r="AK1" s="1" t="s">
        <v>10</v>
      </c>
      <c r="AL1" s="1" t="s">
        <v>82</v>
      </c>
      <c r="AM1" s="1" t="s">
        <v>83</v>
      </c>
      <c r="AN1" s="1" t="s">
        <v>202</v>
      </c>
      <c r="AO1" s="1" t="s">
        <v>203</v>
      </c>
      <c r="AP1" s="1" t="s">
        <v>204</v>
      </c>
    </row>
    <row r="2" customFormat="false" ht="61.5" hidden="false" customHeight="true" outlineLevel="0" collapsed="false">
      <c r="A2" s="3"/>
      <c r="B2" s="3"/>
      <c r="C2" s="3"/>
      <c r="D2" s="3"/>
      <c r="E2" s="3"/>
      <c r="F2" s="3"/>
      <c r="G2" s="3"/>
      <c r="H2" s="6" t="str">
        <f aca="false">IF(F2="","",IF(F2="Dead",3,0))</f>
        <v/>
      </c>
      <c r="I2" s="7" t="str">
        <f aca="false">IF(G2="","",VLOOKUP(G2,Weights!$A$2:$B$7,2,FALSE()))</f>
        <v/>
      </c>
      <c r="J2" s="7" t="str">
        <f aca="false">IF(OR(H2="",I2=""),"",H2*I2)</f>
        <v/>
      </c>
      <c r="K2" s="3"/>
      <c r="L2" s="8"/>
      <c r="M2" s="8"/>
      <c r="N2" s="23"/>
      <c r="O2" s="8"/>
      <c r="P2" s="3"/>
      <c r="Q2" s="3"/>
      <c r="R2" s="3"/>
      <c r="S2" s="3"/>
      <c r="T2" s="14"/>
      <c r="U2" s="14"/>
      <c r="V2" s="11" t="str">
        <f aca="false">IF(OR(T2="",U2=""),"",U2-T2)</f>
        <v/>
      </c>
      <c r="W2" s="12" t="str">
        <f aca="false">IF(OR(V2="",T2=0),"",V2/T2)</f>
        <v/>
      </c>
      <c r="X2" s="3"/>
      <c r="Y2" s="3"/>
      <c r="Z2" s="3"/>
      <c r="AA2" s="3"/>
      <c r="AB2" s="3"/>
      <c r="AC2" s="3"/>
      <c r="AD2" s="3"/>
      <c r="AE2" s="3"/>
      <c r="AF2" s="6" t="str">
        <f aca="false">IF(AD2="","",IF(AD2="Not found",3,IF(ISNUMBER(SEARCH("price",AE2)),2,IF(AD2="Differs",1,0))))</f>
        <v/>
      </c>
      <c r="AG2" s="3"/>
      <c r="AH2" s="7" t="str">
        <f aca="false">IF(OR(AF2="",AG2=""),"",AF2*VLOOKUP(AG2,Weights!$A$2:$B$7,2,FALSE()))</f>
        <v/>
      </c>
      <c r="AI2" s="3"/>
      <c r="AJ2" s="8"/>
      <c r="AK2" s="8"/>
      <c r="AL2" s="23"/>
      <c r="AM2" s="8"/>
      <c r="AN2" s="11" t="str">
        <f aca="false">IF(V2="","",ABS(V2))</f>
        <v/>
      </c>
      <c r="AO2" s="3"/>
      <c r="AP2" s="14"/>
    </row>
  </sheetData>
  <dataValidations count="4">
    <dataValidation allowBlank="true" error="Choose a status from the list." errorStyle="stop" errorTitle="Status required" operator="between" prompt="Open, In progress, Fixed, or Won't fix." promptTitle="Track the work" showDropDown="false" showErrorMessage="true" showInputMessage="true" sqref="M2:M1000" type="list">
      <formula1>"Open,In progress,Fixed,Won't fix"</formula1>
      <formula2>0</formula2>
    </dataValidation>
    <dataValidation allowBlank="true" error="Choose a status from the list." errorStyle="stop" errorTitle="Status required" operator="between" prompt="Open, In progress, Fixed, or Won't fix." promptTitle="Track the work" showDropDown="false" showErrorMessage="true" showInputMessage="true" sqref="AK2:AK1000" type="list">
      <formula1>"Open,In progress,Fixed,Won't fix"</formula1>
      <formula2>0</formula2>
    </dataValidation>
    <dataValidation allowBlank="true" error="Choose a category from Weights." errorStyle="stop" errorTitle="Category required" operator="between" showDropDown="false" showErrorMessage="true" showInputMessage="false" sqref="G2:G1000" type="list">
      <formula1>CategoryList</formula1>
      <formula2>0</formula2>
    </dataValidation>
    <dataValidation allowBlank="true" error="Choose a category from Weights." errorStyle="stop" errorTitle="Category required" operator="between" showDropDown="false" showErrorMessage="true" showInputMessage="false" sqref="AG2:AG1000" type="list">
      <formula1>CategoryList</formula1>
      <formula2>0</formula2>
    </dataValidation>
  </dataValidations>
  <printOptions headings="false" gridLines="false" gridLinesSet="true" horizontalCentered="false" verticalCentered="false"/>
  <pageMargins left="0.3" right="0.3" top="0.35" bottom="0.35" header="0.511811023622047" footer="0.5"/>
  <pageSetup paperSize="8" scale="100" fitToWidth="1" fitToHeight="0" pageOrder="downThenOver" orientation="landscape" blackAndWhite="false" draft="false" cellComments="none" horizontalDpi="300" verticalDpi="300" copies="1"/>
  <headerFooter differentFirst="false" differentOddEven="false">
    <oddHeader/>
    <oddFooter>&amp;C&amp;"Arial"&amp;9 Hand-off Ledger | 2026-10-24 | &amp;P of &amp;N</oddFooter>
  </headerFooter>
  <legacyDrawing r:id="rId2"/>
</worksheet>
</file>

<file path=docProps/app.xml><?xml version="1.0" encoding="utf-8"?>
<Properties xmlns="http://schemas.openxmlformats.org/officeDocument/2006/extended-properties" xmlns:vt="http://schemas.openxmlformats.org/officeDocument/2006/docPropsVTypes">
  <Template/>
  <TotalTime>0</TotalTime>
  <Application>LibreOffice/26.8.0.3$MacOSX_X86_64 LibreOffice_project/bce0998afefdbc355585ca324285661a2170ba77</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2026-10-24T20:00:00Z</dcterms:created>
  <dc:creator>Site Developer</dc:creator>
  <dc:description>Public website snapshot with editable owners and status.</dc:description>
  <cp:keywords>STIIIZY ecommerce link checks price checks</cp:keywords>
  <dc:language>en-US</dc:language>
  <cp:lastModifiedBy>Site Developer</cp:lastModifiedBy>
  <dcterms:modified xsi:type="dcterms:W3CDTF">2026-10-24T20:16:29Z</dcterms:modified>
  <cp:revision>0</cp:revision>
  <dc:subject>Dated link, price and state checks</dc:subject>
  <dc:title>Hand-off Ledger | STIIIZY | 2026-10-24</dc:title>
</cp:coreProperties>
</file>

<file path=docProps/custom.xml><?xml version="1.0" encoding="utf-8"?>
<Properties xmlns="http://schemas.openxmlformats.org/officeDocument/2006/custom-properties" xmlns:vt="http://schemas.openxmlformats.org/officeDocument/2006/docPropsVTypes"/>
</file>