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Index" sheetId="2" state="visible" r:id="rId4"/>
    <sheet name="Score a Store" sheetId="3" state="visible" r:id="rId5"/>
    <sheet name="Rubric" sheetId="4" state="visible" r:id="rId6"/>
    <sheet name="Checks" sheetId="5" state="visible" r:id="rId7"/>
    <sheet name="Findings" sheetId="6" state="visible" r:id="rId8"/>
    <sheet name="Insights" sheetId="7" state="visible" r:id="rId9"/>
    <sheet name="Outreach" sheetId="8" state="visible" r:id="rId10"/>
    <sheet name="Outreach message" sheetId="9" state="visible" r:id="rId11"/>
  </sheets>
  <definedNames>
    <definedName function="false" hidden="true" localSheetId="4" name="_xlnm._FilterDatabase" vbProcedure="false">Checks!$A$1:$F$610</definedName>
    <definedName function="false" hidden="true" localSheetId="5" name="_xlnm._FilterDatabase" vbProcedure="false">Findings!$A$1:$G$127</definedName>
    <definedName function="false" hidden="true" localSheetId="1" name="_xlnm._FilterDatabase" vbProcedure="false">Index!$A$1:$AB$22</definedName>
    <definedName function="false" hidden="true" localSheetId="7" name="_xlnm._FilterDatabase" vbProcedure="false">Outreach!$A$1:$N$23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<sst xmlns="http://schemas.openxmlformats.org/spreadsheetml/2006/main" count="4505" uniqueCount="1178">
  <si>
    <t xml:space="preserve">ShelfMark — Michigan Storefront Benchmark</t>
  </si>
  <si>
    <t xml:space="preserve">Scoring model, audit data and outreach tracker · Vol. 1 · September 2026 · by Moses Batarseh</t>
  </si>
  <si>
    <t xml:space="preserve">What this is</t>
  </si>
  <si>
    <t xml:space="preserve">A repeatable scoring system for e-commerce storefronts: 29 public-page checks across 5 pillars, weighted into one 0–100 ShelfMark Score. Volume 1 audits 21 Michigan companies (retail chains, wholesale/B2B distributors, food &amp; drink makers, brands &amp; makers) from their public pages only, on 2026-09-28.</t>
  </si>
  <si>
    <t xml:space="preserve">How a score is built</t>
  </si>
  <si>
    <t xml:space="preserve">Each check is scored 2 (meets), 1 (partly), 0 (fails) or U (unverified — could not be observed from public pages). Pillar % = verified points ÷ (2 × verified checks). ShelfMark Score = weighted average of pillar % (weights on the Rubric sheet: Findability 25, Catalog 30, Buy 20, Trust 15, Content 10). A pillar with no verified checks drops out and the other weights renormalise. U never counts for or against a store; Coverage (verified ÷ 29) and Confidence show how much was observable.</t>
  </si>
  <si>
    <t xml:space="preserve">Grades</t>
  </si>
  <si>
    <t xml:space="preserve">A ≥ 85 Benchmark · B ≥ 70 Strong · C ≥ 55 Developing · D ≥ 40 Needs work · F &lt; 40 At risk. Thresholds are editable on the Rubric sheet.</t>
  </si>
  <si>
    <t xml:space="preserve">Sheets</t>
  </si>
  <si>
    <t xml:space="preserve">Index — the ranked table (all formulas; nothing hardcoded). Checks — 609 scored observations with evidence, the only place scores are typed. Rubric — pillars, weights and the 2/1/0 definitions. Score a Store — type 29 scores for any store and see its score, grade and where it would rank. Findings — 3 strengths + 3 fixes per store. Insights — averages by segment and platform, pass rates per check. Outreach — one row per company to turn report cards into conversations. Outreach message — the note that goes with a report card.</t>
  </si>
  <si>
    <t xml:space="preserve">How to add a store</t>
  </si>
  <si>
    <t xml:space="preserve">1) Append 29 rows to Checks (Store, Pillar letter, Check ID, Check name, Score, Evidence). 2) Add one row to Index with the store name in column B and copy the formulas of the row above across. 3) Extend the $2:$22 ranges in Index (Rank), Score a Store and Insights by one row. Ranks, grades and averages update automatically.</t>
  </si>
  <si>
    <t xml:space="preserve">Legend</t>
  </si>
  <si>
    <t xml:space="preserve">Blue text on a yellow fill = cells meant to be typed in (scores, contacts, statuses). Black = formulas. Green = a value pulled from another sheet.</t>
  </si>
  <si>
    <t xml:space="preserve">Method limits</t>
  </si>
  <si>
    <t xml:space="preserve">Audits use only publicly fetchable pages (homepage, robots.txt, sitemap, one category, two product pages, contact/about). Client-rendered pages, bot challenges and checkout flows are marked U rather than guessed. Structured data (F7) is U unless schema was visible in served HTML. Scores describe a snapshot on the audit date.</t>
  </si>
  <si>
    <t xml:space="preserve">Source</t>
  </si>
  <si>
    <t xml:space="preserve">Audit evidence: each Checks row quotes the page or text observed, with the sampled URLs listed on the Index sheet. Company HQ cities were confirmed from each company's own site.</t>
  </si>
  <si>
    <t xml:space="preserve">Author</t>
  </si>
  <si>
    <t xml:space="preserve">Moses Batarseh · hireme@mousabatarseh.com · mousabatarseh.com · linkedin.com/in/mousabatarseh</t>
  </si>
  <si>
    <t xml:space="preserve">Rank</t>
  </si>
  <si>
    <t xml:space="preserve">Store</t>
  </si>
  <si>
    <t xml:space="preserve">Segment</t>
  </si>
  <si>
    <t xml:space="preserve">Platform</t>
  </si>
  <si>
    <t xml:space="preserve">HQ</t>
  </si>
  <si>
    <t xml:space="preserve">Sells</t>
  </si>
  <si>
    <t xml:space="preserve">URL</t>
  </si>
  <si>
    <t xml:space="preserve">Audited</t>
  </si>
  <si>
    <t xml:space="preserve">Findability %</t>
  </si>
  <si>
    <t xml:space="preserve">F n</t>
  </si>
  <si>
    <t xml:space="preserve">Catalog %</t>
  </si>
  <si>
    <t xml:space="preserve">C n</t>
  </si>
  <si>
    <t xml:space="preserve">Buy %</t>
  </si>
  <si>
    <t xml:space="preserve">B n</t>
  </si>
  <si>
    <t xml:space="preserve">Trust %</t>
  </si>
  <si>
    <t xml:space="preserve">T n</t>
  </si>
  <si>
    <t xml:space="preserve">Content %</t>
  </si>
  <si>
    <t xml:space="preserve">N n</t>
  </si>
  <si>
    <t xml:space="preserve">Verified (of 29)</t>
  </si>
  <si>
    <t xml:space="preserve">Coverage</t>
  </si>
  <si>
    <t xml:space="preserve">Confidence</t>
  </si>
  <si>
    <t xml:space="preserve">ShelfMark Score</t>
  </si>
  <si>
    <t xml:space="preserve">Grade</t>
  </si>
  <si>
    <t xml:space="preserve">Band</t>
  </si>
  <si>
    <t xml:space="preserve">Category sampled</t>
  </si>
  <si>
    <t xml:space="preserve">Product sampled 1</t>
  </si>
  <si>
    <t xml:space="preserve">Product sampled 2</t>
  </si>
  <si>
    <t xml:space="preserve">Notes</t>
  </si>
  <si>
    <t xml:space="preserve">Stormy Kromer</t>
  </si>
  <si>
    <t xml:space="preserve">Brand &amp; maker</t>
  </si>
  <si>
    <t xml:space="preserve">BigCommerce</t>
  </si>
  <si>
    <t xml:space="preserve">Ironwood, MI</t>
  </si>
  <si>
    <t xml:space="preserve">Wool caps, outerwear &amp; accessories</t>
  </si>
  <si>
    <t xml:space="preserve">https://www.stormykromer.com</t>
  </si>
  <si>
    <t xml:space="preserve">2026-09-28</t>
  </si>
  <si>
    <t xml:space="preserve">https://www.stormykromer.com/mens-caps/</t>
  </si>
  <si>
    <t xml:space="preserve">https://www.stormykromer.com/the-original-stormy-kromer-cap/</t>
  </si>
  <si>
    <t xml:space="preserve">https://www.stormykromer.com/the-rancher-cap/</t>
  </si>
  <si>
    <t xml:space="preserve">Footer X/Twitter link points to twitter.com/i/flow/login?redirect_after_login=%2FStormyKromer rather than the profile URL. Category facet lists are collapsed in fetched HTML ('No filters applied'); facets confirmed on the search results page. robots.txt blocks GPTBot entirely while allowing OAI-SearchBot.</t>
  </si>
  <si>
    <t xml:space="preserve">Gardner-White Furniture</t>
  </si>
  <si>
    <t xml:space="preserve">Retail chain</t>
  </si>
  <si>
    <t xml:space="preserve">Custom</t>
  </si>
  <si>
    <t xml:space="preserve">Auburn Hills, MI</t>
  </si>
  <si>
    <t xml:space="preserve">furniture and mattresses</t>
  </si>
  <si>
    <t xml:space="preserve">https://www.gardner-white.com</t>
  </si>
  <si>
    <t xml:space="preserve">https://www.gardner-white.com/living-room/sofas</t>
  </si>
  <si>
    <t xml:space="preserve">https://www.gardner-white.com/product/195580-elliot-graphite-sofa</t>
  </si>
  <si>
    <t xml:space="preserve">https://www.gardner-white.com/product/191535-lawson-brown-reclining-sofa</t>
  </si>
  <si>
    <t xml:space="preserve">Custom platform behind CloudFront; PDP content only visible via rendered fetch. HQ per /terms (4445 N Atlantic Blvd, Auburn Hills); privacy policy lists the Warren address.</t>
  </si>
  <si>
    <t xml:space="preserve">Cherry Republic</t>
  </si>
  <si>
    <t xml:space="preserve">Food &amp; drink maker</t>
  </si>
  <si>
    <t xml:space="preserve">Shopify</t>
  </si>
  <si>
    <t xml:space="preserve">Glen Arbor, MI</t>
  </si>
  <si>
    <t xml:space="preserve">Cherry products: chocolate-covered cherries, dried cherries, jams, salsas, gift boxes</t>
  </si>
  <si>
    <t xml:space="preserve">https://www.cherryrepublic.com</t>
  </si>
  <si>
    <t xml:space="preserve">https://www.cherryrepublic.com/collections/chocolate</t>
  </si>
  <si>
    <t xml:space="preserve">https://www.cherryrepublic.com/products/dark-chocolate-covered-cherries-16oz</t>
  </si>
  <si>
    <t xml:space="preserve">https://www.cherryrepublic.com/products/amaretto-chocolate-covered-cherries</t>
  </si>
  <si>
    <t xml:space="preserve">Shopify. Also: add store hours to the Locations page, stock state to PDPs; blog listing hides dates (only visible on the post page).</t>
  </si>
  <si>
    <t xml:space="preserve">American Spoon</t>
  </si>
  <si>
    <t xml:space="preserve">Petoskey, MI</t>
  </si>
  <si>
    <t xml:space="preserve">Fruit preserves, jams, nut butters, pancake mixes and gift boxes</t>
  </si>
  <si>
    <t xml:space="preserve">https://www.spoon.com</t>
  </si>
  <si>
    <t xml:space="preserve">https://spoon.com/collections/website-jam-preserves-nut-butters</t>
  </si>
  <si>
    <t xml:space="preserve">https://spoon.com/products/sour-cherry-preserves</t>
  </si>
  <si>
    <t xml:space="preserve">https://spoon.com/products/red-haven-peach-preserves</t>
  </si>
  <si>
    <t xml:space="preserve">Shopify. WebFetch surfaced no &lt;head&gt; meta block for spoon.com, so meta description and canonical are U. Collection handles carry a 'website-' prefix; /blogs/recipes 404s (recipes live under /pages/).</t>
  </si>
  <si>
    <t xml:space="preserve">Bissell</t>
  </si>
  <si>
    <t xml:space="preserve">Salesforce Commerce</t>
  </si>
  <si>
    <t xml:space="preserve">Grand Rapids, MI</t>
  </si>
  <si>
    <t xml:space="preserve">Carpet cleaners, vacuums, cleaning formulas</t>
  </si>
  <si>
    <t xml:space="preserve">https://www.bissell.com</t>
  </si>
  <si>
    <t xml:space="preserve">https://www.bissell.com/en-us/category/products/carpet-cleaners/portable-carpet-cleaners/</t>
  </si>
  <si>
    <t xml:space="preserve">https://www.bissell.com/en-us/product/little-green-portable-carpet-upholstery-cleaner-1400B.html</t>
  </si>
  <si>
    <t xml:space="preserve">https://www.bissell.com/en-us/product/little-green-mini-portable-carpet-upholstery-cleaner-4075.html</t>
  </si>
  <si>
    <t xml:space="preserve">HQ confirmed via Terms/Privacy: BISSELL Homecare, Inc., 2345 Walker Avenue NW, Grand Rapids, MI 49544. support.bissell.com is robots-disallowed for fetchers. robots.txt blocks ClaudeBot, GPTBot, Google-Extended, Applebot-Extended, Meta-ExternalAgent. Social icons not present in fetched footer text.</t>
  </si>
  <si>
    <t xml:space="preserve">La-Z-Boy</t>
  </si>
  <si>
    <t xml:space="preserve">Monroe, MI</t>
  </si>
  <si>
    <t xml:space="preserve">Recliners, sofas &amp; home furniture</t>
  </si>
  <si>
    <t xml:space="preserve">https://www.la-z-boy.com</t>
  </si>
  <si>
    <t xml:space="preserve">https://www.la-z-boy.com/b/living-room/recliners</t>
  </si>
  <si>
    <t xml:space="preserve">https://www.la-z-boy.com/p/living-room/recliners/rocking-recliners/vail-rocking-recliner/R-010403</t>
  </si>
  <si>
    <t xml:space="preserve">https://www.la-z-boy.com/p/living-room/recliners/rocking-recliners/joshua-power-rocking-recliner-w-headrest/R-10U502</t>
  </si>
  <si>
    <t xml:space="preserve">HQ confirmed as One La-Z-Boy Drive, Monroe, MI 48162 (Privacy Notice); homepage/contact default to the Columbus, OH gallery store. Exa fallback hit an Akamai 'Client Challenge'; WebFetch worked. Return policy is strict (3-day window, up to 30% restocking) and is not linked from the PDP itself.</t>
  </si>
  <si>
    <t xml:space="preserve">Shinola</t>
  </si>
  <si>
    <t xml:space="preserve">Detroit, MI</t>
  </si>
  <si>
    <t xml:space="preserve">Watches, leather goods, jewelry</t>
  </si>
  <si>
    <t xml:space="preserve">https://www.shinola.com</t>
  </si>
  <si>
    <t xml:space="preserve">https://www.shinola.com/collections/watches</t>
  </si>
  <si>
    <t xml:space="preserve">https://www.shinola.com/products/runwell-watch-white</t>
  </si>
  <si>
    <t xml:space="preserve">https://www.shinola.com/products/canfield-sport-chronograph-watch-midnight-blue</t>
  </si>
  <si>
    <t xml:space="preserve">Collection/search product grids and Stockist store locator render client-side; fetchers saw 'No products found' although subcollections report counts (Men's Watches 134). HQ address 485 W. Milwaukee Ave, Detroit from Terms of Use. /pages/shinola-guarantee shows a theme 'This page is protected' notice. Social links not present in fetched footer text (icon links may be stripped).</t>
  </si>
  <si>
    <t xml:space="preserve">Zingerman's Mail Order</t>
  </si>
  <si>
    <t xml:space="preserve">Ann Arbor, MI</t>
  </si>
  <si>
    <t xml:space="preserve">Artisan food gifts: bread, cheese, meat, pastry, olive oil</t>
  </si>
  <si>
    <t xml:space="preserve">https://www.zingermans.com</t>
  </si>
  <si>
    <t xml:space="preserve">https://www.zingermans.com/Category.aspx?Category=american_beauties</t>
  </si>
  <si>
    <t xml:space="preserve">https://www.zingermans.com/Product/bayley-hazen-blue-cheese-from-jasper-hill/C-BYZ</t>
  </si>
  <si>
    <t xml:space="preserve">https://www.zingermans.com/Product/zingermans-manchester-cheese/C-MNC</t>
  </si>
  <si>
    <t xml:space="preserve">Custom ASP.NET platform (Category.aspx, sitemap.aspx). Category URLs are query strings. No Terms page found; privacy policy lives on zingermanscommunity.com.</t>
  </si>
  <si>
    <t xml:space="preserve">Dunham's Sports</t>
  </si>
  <si>
    <t xml:space="preserve">Troy, MI</t>
  </si>
  <si>
    <t xml:space="preserve">sporting goods, apparel and footwear</t>
  </si>
  <si>
    <t xml:space="preserve">https://www.dunhamssports.com</t>
  </si>
  <si>
    <t xml:space="preserve">https://www.dunhamssports.com/footwear-1/</t>
  </si>
  <si>
    <t xml:space="preserve">https://www.dunhamssports.com/under-armour-men-s-charged-pursuit-3-running-shoes-W0000117118.html</t>
  </si>
  <si>
    <t xml:space="preserve">https://www.dunhamssports.com/under-armour-men-s-charged-assert-10-wide-running-shoes-W0000138232.html</t>
  </si>
  <si>
    <t xml:space="preserve">Shopware 6 storefront; the mega-menu crowds page content out of text fetches, so search box, add-to-cart label and social links could not be confirmed.</t>
  </si>
  <si>
    <t xml:space="preserve">Apparel Wholesale Depot</t>
  </si>
  <si>
    <t xml:space="preserve">Wholesale / B2B</t>
  </si>
  <si>
    <t xml:space="preserve">Warren, MI</t>
  </si>
  <si>
    <t xml:space="preserve">Blank apparel (tees, hoodies, joggers) and DTF printing supplies</t>
  </si>
  <si>
    <t xml:space="preserve">https://www.apparelwholesaledepot.com</t>
  </si>
  <si>
    <t xml:space="preserve">https://www.apparelwholesaledepot.com/collections/mens-blank-apparel</t>
  </si>
  <si>
    <t xml:space="preserve">https://www.apparelwholesaledepot.com/products/h1009-blended-cotton-polyester-unisex-t-shirt</t>
  </si>
  <si>
    <t xml:space="preserve">https://www.apparelwholesaledepot.com/products/products-h9002-unisex-heavy-blend-hoodie</t>
  </si>
  <si>
    <t xml:space="preserve">Single-location wholesaler with a retail-style Shopify checkout; wholesale pricing is phone-only. /pages/contact returns 404 (the live page is /pages/contact-us). Homepage canonical and meta description were not returned in two separate fetches while product and collection pages showed both.</t>
  </si>
  <si>
    <t xml:space="preserve">Made In Detroit</t>
  </si>
  <si>
    <t xml:space="preserve">Clarkston, MI</t>
  </si>
  <si>
    <t xml:space="preserve">Detroit-branded apparel, hats &amp; gifts</t>
  </si>
  <si>
    <t xml:space="preserve">https://www.madeindetroit.com</t>
  </si>
  <si>
    <t xml:space="preserve">https://www.madeindetroit.com/collections/mens</t>
  </si>
  <si>
    <t xml:space="preserve">https://www.madeindetroit.com/products/original-detroit-hoodie-1991</t>
  </si>
  <si>
    <t xml:space="preserve">https://www.madeindetroit.com/products/detroit-shifter-tshirt-2006</t>
  </si>
  <si>
    <t xml:space="preserve">Company is Bobby Moscow, LLC at 5799 Terex, Clarkston, MI 48346 (metro Detroit) per Privacy and Return pages; the site itself only names Detroit as its origin. Social profile links not present in fetched footer text on three pages.</t>
  </si>
  <si>
    <t xml:space="preserve">English Gardens</t>
  </si>
  <si>
    <t xml:space="preserve">WooCommerce</t>
  </si>
  <si>
    <t xml:space="preserve">Dearborn Heights, MI</t>
  </si>
  <si>
    <t xml:space="preserve">plants, garden supplies and seasonal decor</t>
  </si>
  <si>
    <t xml:space="preserve">https://www.englishgardens.com</t>
  </si>
  <si>
    <t xml:space="preserve">https://www.englishgardens.com/christmas-silks/flowers-stems/</t>
  </si>
  <si>
    <t xml:space="preserve">https://www.englishgardens.com/green-giant-arborvitae-3-gallon-pot/</t>
  </si>
  <si>
    <t xml:space="preserve">https://www.englishgardens.com/product/dark-red-velvet-poinsettia-clip/</t>
  </si>
  <si>
    <t xml:space="preserve">WooCommerce + Elementor 4.2.4 + Yoast. Corporate office page confirms 22650 Ford Rd, Dearborn Heights.</t>
  </si>
  <si>
    <t xml:space="preserve">Pet Supplies Plus</t>
  </si>
  <si>
    <t xml:space="preserve">Livonia, MI</t>
  </si>
  <si>
    <t xml:space="preserve">pet food and supplies</t>
  </si>
  <si>
    <t xml:space="preserve">https://www.petsuppliesplus.com</t>
  </si>
  <si>
    <t xml:space="preserve">https://www.petsuppliesplus.com/categories/shops/on-sale</t>
  </si>
  <si>
    <t xml:space="preserve">https://www.petsuppliesplus.com/categories/dog/food/dry/blue-buffalo-life-protection-formula-natural-puppy-dry-dog-food-chicken-and-brown-rice/3703</t>
  </si>
  <si>
    <t xml:space="preserve">https://www.petsuppliesplus.com/categories/dog/food/premium/dry/purina-pro-plan-toy-breed-dog-food-with-probiotics-for-dogs-chicken--rice-formula/19709</t>
  </si>
  <si>
    <t xml:space="preserve">WAF returned 403 to WebFetch on every URL; rendered fetches succeeded intermittently, limiting sampling to one full PDP. HQ per Terms of Use.</t>
  </si>
  <si>
    <t xml:space="preserve">Plum Market</t>
  </si>
  <si>
    <t xml:space="preserve">Magento</t>
  </si>
  <si>
    <t xml:space="preserve">Farmington Hills, MI</t>
  </si>
  <si>
    <t xml:space="preserve">specialty grocery; online wine shop with nationwide shipping</t>
  </si>
  <si>
    <t xml:space="preserve">https://www.plummarket.com</t>
  </si>
  <si>
    <t xml:space="preserve">https://www.plummarket.com/store/wine.html</t>
  </si>
  <si>
    <t xml:space="preserve">https://www.plummarket.com/store/2022-frey-vineyards-cabernet-sauvignon-california.html</t>
  </si>
  <si>
    <t xml:space="preserve">https://www.plummarket.com/store/moet-chandon-ice-imperial-rose-champagne.html</t>
  </si>
  <si>
    <t xml:space="preserve">Alternate added because Belle Tire and Pet Supplies Plus were partially blocked. WordPress marketing site + Magento /store/ (wine, ships nationwide). HQ city per Dun &amp; Bradstreet / Chamber listings (Plum Market Corporation, Farmington Hills); the site itself lists 4 MI + 2 FL stores only.</t>
  </si>
  <si>
    <t xml:space="preserve">Macomb Wholesale</t>
  </si>
  <si>
    <t xml:space="preserve">Clinton Township, MI</t>
  </si>
  <si>
    <t xml:space="preserve">Packaging, janitorial and safety supplies</t>
  </si>
  <si>
    <t xml:space="preserve">https://macombwholesale.net</t>
  </si>
  <si>
    <t xml:space="preserve">https://macombwholesale.net/safety/gloves.html</t>
  </si>
  <si>
    <t xml:space="preserve">https://macombwholesale.net/shadow-black-nitrile-exam-gloves-powder-free.html</t>
  </si>
  <si>
    <t xml:space="preserve">https://macombwholesale.net/pro-blue-nitrile-exam-gloves-powder-free.html</t>
  </si>
  <si>
    <t xml:space="preserve">WebFetch was blocked by robots.txt (User-agent: * Disallow: /); all pages were read through the Exa text extraction fallback, which strips head/nav/footer — hence U on meta description, canonical, alt text, social links, skip link and homepage merchandising. Location conflict on site: About Us = corporate HQ in Clinton Twp (Hall Rd/Romeo Plank); Delivery Policy (2022) = 14 Mile Rd west of Groesbeck; product pages say 'Fraser Warehouse'.</t>
  </si>
  <si>
    <t xml:space="preserve">Lipari Foods</t>
  </si>
  <si>
    <t xml:space="preserve">Specialty food distribution (deli, dairy, bakery, confections)</t>
  </si>
  <si>
    <t xml:space="preserve">https://liparifoods.com</t>
  </si>
  <si>
    <t xml:space="preserve">https://liparifoods.com/product-range/</t>
  </si>
  <si>
    <t xml:space="preserve">https://liparifoods.com/brand/wholey/</t>
  </si>
  <si>
    <t xml:space="preserve">https://liparifoods.com/brand/sabrinas/</t>
  </si>
  <si>
    <t xml:space="preserve">Sitemap category URLs (/lip-product-range/*) resolve to the single /product-range/ page. The Cut+Dry catalog (lipari.cutanddry.com → compass.liparifoods.com) returned only a loading GIF on WebFetch and Exa, so product-level data is unverifiable. HQ per Connect page is Warren, MI (Our Story references a historical Mount Clemens HQ).</t>
  </si>
  <si>
    <t xml:space="preserve">Belle Tire</t>
  </si>
  <si>
    <t xml:space="preserve">Southfield, MI</t>
  </si>
  <si>
    <t xml:space="preserve">tires, wheels and auto service</t>
  </si>
  <si>
    <t xml:space="preserve">https://www.belletire.com</t>
  </si>
  <si>
    <t xml:space="preserve">https://www.belletire.com/tires-and-wheels/tire-brands</t>
  </si>
  <si>
    <t xml:space="preserve">https://www.belletire.com/tires-and-wheels/tire-brands/goodyear/assurance-maxlife/214191</t>
  </si>
  <si>
    <t xml:space="preserve">https://www.belletire.com/tires-and-wheels/tire-brands/goodyear/assurance-all-season/146686</t>
  </si>
  <si>
    <t xml:space="preserve">App routes serve an empty client-rendered shell and Cloudflare challenges rendered fetches, so catalog criteria are largely U. HQ from homepage contact block.</t>
  </si>
  <si>
    <t xml:space="preserve">Germack Pistachio Company</t>
  </si>
  <si>
    <t xml:space="preserve">Roasted nuts, seeds, coffee and gift baskets</t>
  </si>
  <si>
    <t xml:space="preserve">https://www.germack.com</t>
  </si>
  <si>
    <t xml:space="preserve">https://www.germack.com/shop,nuts</t>
  </si>
  <si>
    <t xml:space="preserve">https://www.germack.com/shop,pistachios-california-roasted-and-salted-8oz-5723</t>
  </si>
  <si>
    <t xml:space="preserve">https://www.germack.com/shop,dark-chocolate-almonds-12oz-958998</t>
  </si>
  <si>
    <t xml:space="preserve">Custom OMA Comp build. Blog posts undated; gallery image alts are filenames; no availability state on PDPs. HQ confirmed on site: 2509 Russell St, Detroit, MI 48207.</t>
  </si>
  <si>
    <t xml:space="preserve">Faygo Beverages</t>
  </si>
  <si>
    <t xml:space="preserve">Faygo soda pop by the case (Pop Shop) and brand merchandise</t>
  </si>
  <si>
    <t xml:space="preserve">https://www.faygo.com</t>
  </si>
  <si>
    <t xml:space="preserve">https://faygo.nbcstorefront.com/</t>
  </si>
  <si>
    <t xml:space="preserve">https://faygo.nbcstorefront.com/case-of-faygo.html</t>
  </si>
  <si>
    <t xml:space="preserve">Brand site is WordPress (meta-generator 'WordPress 7.1'); the shop is Magento on nbcstorefront.com with a single product, so only one PDP could be sampled. Faygo is part of National Beverage Corp; the site states 'Made in Detroit, Michigan' and uses a 313 phone number.</t>
  </si>
  <si>
    <t xml:space="preserve">Atlas Wholesale Food Co</t>
  </si>
  <si>
    <t xml:space="preserve">Foodservice distribution for restaurants and food banks</t>
  </si>
  <si>
    <t xml:space="preserve">https://www.atlaswholesalefood.com</t>
  </si>
  <si>
    <t xml:space="preserve">https://atlaswholesalefood.com/food-service/</t>
  </si>
  <si>
    <t xml:space="preserve">https://form.jotform.com/260184026767157</t>
  </si>
  <si>
    <t xml:space="preserve">https://atlaswholesalefood.com/food-assistance-programs/</t>
  </si>
  <si>
    <t xml:space="preserve">Alternate used in place of Sherwood Food Distributors. Marketing site only; catalog and pricing live inside the Pepr ordering app, which returned only head metadata to WebFetch and failed on Exa. Two Michigan locations (Detroit HQ, Westland).</t>
  </si>
  <si>
    <t xml:space="preserve">Sun Valley Foods</t>
  </si>
  <si>
    <t xml:space="preserve">Institutional foodservice distribution (schools, healthcare)</t>
  </si>
  <si>
    <t xml:space="preserve">https://www.sunvalleyfoods.com</t>
  </si>
  <si>
    <t xml:space="preserve">https://www.sunvalleyfoods.com/our-products/</t>
  </si>
  <si>
    <t xml:space="preserve">https://www.sunvalleyfoods.com/erp</t>
  </si>
  <si>
    <t xml:space="preserve">https://www.sunvalleyfoods.com/k-12-and-higher-education/</t>
  </si>
  <si>
    <t xml:space="preserve">Alternate used in place of UTN Wholesale. HQ is stated only on the Careers page ('equal opportunity employer based in Detroit Michigan'); no street address appears anywhere on the site. Ordering is restricted to existing customers via the /erp login.</t>
  </si>
  <si>
    <t xml:space="preserve">Index average</t>
  </si>
  <si>
    <t xml:space="preserve">Index median</t>
  </si>
  <si>
    <t xml:space="preserve">How to read: pillar % = verified points ÷ (2 × verified checks); 'n' = verified checks in that pillar (of 8/8/5/5/3). Score = weighted average of pillar % (weights on Rubric). U never counts for or against a store — see Coverage and Confidence.</t>
  </si>
  <si>
    <t xml:space="preserve">Score a Store</t>
  </si>
  <si>
    <t xml:space="preserve">Type 0, 1, 2 or U in the yellow cells (column C). Everything else recalculates. The example values below are illustrative — replace them with your own audit.</t>
  </si>
  <si>
    <t xml:space="preserve">Example Outfitters (replace me)</t>
  </si>
  <si>
    <t xml:space="preserve">https://example.com</t>
  </si>
  <si>
    <t xml:space="preserve">ID</t>
  </si>
  <si>
    <t xml:space="preserve">Check</t>
  </si>
  <si>
    <t xml:space="preserve">Score</t>
  </si>
  <si>
    <t xml:space="preserve">Pillar</t>
  </si>
  <si>
    <t xml:space="preserve">Evidence / notes</t>
  </si>
  <si>
    <t xml:space="preserve">Scores 2 when…</t>
  </si>
  <si>
    <t xml:space="preserve">Scores 1 when…</t>
  </si>
  <si>
    <t xml:space="preserve">Scores 0 when…</t>
  </si>
  <si>
    <t xml:space="preserve">F1</t>
  </si>
  <si>
    <t xml:space="preserve">HTTPS</t>
  </si>
  <si>
    <t xml:space="preserve">Example — replace</t>
  </si>
  <si>
    <t xml:space="preserve">F2</t>
  </si>
  <si>
    <t xml:space="preserve">robots.txt</t>
  </si>
  <si>
    <t xml:space="preserve">F3</t>
  </si>
  <si>
    <t xml:space="preserve">XML sitemap</t>
  </si>
  <si>
    <t xml:space="preserve">F4</t>
  </si>
  <si>
    <t xml:space="preserve">Title tags</t>
  </si>
  <si>
    <t xml:space="preserve">F5</t>
  </si>
  <si>
    <t xml:space="preserve">Meta descriptions</t>
  </si>
  <si>
    <t xml:space="preserve">F6</t>
  </si>
  <si>
    <t xml:space="preserve">Canonical tags</t>
  </si>
  <si>
    <t xml:space="preserve">F7</t>
  </si>
  <si>
    <t xml:space="preserve">Structured data</t>
  </si>
  <si>
    <t xml:space="preserve">U</t>
  </si>
  <si>
    <t xml:space="preserve">F8</t>
  </si>
  <si>
    <t xml:space="preserve">Clean URLs</t>
  </si>
  <si>
    <t xml:space="preserve">C1</t>
  </si>
  <si>
    <t xml:space="preserve">Product titles</t>
  </si>
  <si>
    <t xml:space="preserve">C2</t>
  </si>
  <si>
    <t xml:space="preserve">Descriptions</t>
  </si>
  <si>
    <t xml:space="preserve">C3</t>
  </si>
  <si>
    <t xml:space="preserve">Imagery</t>
  </si>
  <si>
    <t xml:space="preserve">C4</t>
  </si>
  <si>
    <t xml:space="preserve">Price &amp; availability</t>
  </si>
  <si>
    <t xml:space="preserve">C5</t>
  </si>
  <si>
    <t xml:space="preserve">Variants &amp; specs</t>
  </si>
  <si>
    <t xml:space="preserve">C6</t>
  </si>
  <si>
    <t xml:space="preserve">Taxonomy &amp; breadcrumbs</t>
  </si>
  <si>
    <t xml:space="preserve">C7</t>
  </si>
  <si>
    <t xml:space="preserve">Filters &amp; sort</t>
  </si>
  <si>
    <t xml:space="preserve">C8</t>
  </si>
  <si>
    <t xml:space="preserve">Site search</t>
  </si>
  <si>
    <t xml:space="preserve">B1</t>
  </si>
  <si>
    <t xml:space="preserve">Primary CTA</t>
  </si>
  <si>
    <t xml:space="preserve">B2</t>
  </si>
  <si>
    <t xml:space="preserve">Shipping &amp; returns</t>
  </si>
  <si>
    <t xml:space="preserve">B3</t>
  </si>
  <si>
    <t xml:space="preserve">Checkout access</t>
  </si>
  <si>
    <t xml:space="preserve">B4</t>
  </si>
  <si>
    <t xml:space="preserve">Merchandising</t>
  </si>
  <si>
    <t xml:space="preserve">B5</t>
  </si>
  <si>
    <t xml:space="preserve">Trust signals</t>
  </si>
  <si>
    <t xml:space="preserve">T1</t>
  </si>
  <si>
    <t xml:space="preserve">Contact</t>
  </si>
  <si>
    <t xml:space="preserve">T2</t>
  </si>
  <si>
    <t xml:space="preserve">About</t>
  </si>
  <si>
    <t xml:space="preserve">T3</t>
  </si>
  <si>
    <t xml:space="preserve">Policies</t>
  </si>
  <si>
    <t xml:space="preserve">T4</t>
  </si>
  <si>
    <t xml:space="preserve">Social</t>
  </si>
  <si>
    <t xml:space="preserve">T5</t>
  </si>
  <si>
    <t xml:space="preserve">Accessibility basics</t>
  </si>
  <si>
    <t xml:space="preserve">N1</t>
  </si>
  <si>
    <t xml:space="preserve">Blog / news freshness</t>
  </si>
  <si>
    <t xml:space="preserve">N2</t>
  </si>
  <si>
    <t xml:space="preserve">Guides / FAQ</t>
  </si>
  <si>
    <t xml:space="preserve">N3</t>
  </si>
  <si>
    <t xml:space="preserve">Locations / where to buy</t>
  </si>
  <si>
    <t xml:space="preserve">Results</t>
  </si>
  <si>
    <t xml:space="preserve">Name</t>
  </si>
  <si>
    <t xml:space="preserve">Weight</t>
  </si>
  <si>
    <t xml:space="preserve">Verified</t>
  </si>
  <si>
    <t xml:space="preserve">Points</t>
  </si>
  <si>
    <t xml:space="preserve">Pillar %</t>
  </si>
  <si>
    <t xml:space="preserve">F</t>
  </si>
  <si>
    <t xml:space="preserve">Findability</t>
  </si>
  <si>
    <t xml:space="preserve">C</t>
  </si>
  <si>
    <t xml:space="preserve">Catalog</t>
  </si>
  <si>
    <t xml:space="preserve">B</t>
  </si>
  <si>
    <t xml:space="preserve">Buy</t>
  </si>
  <si>
    <t xml:space="preserve">T</t>
  </si>
  <si>
    <t xml:space="preserve">Trust</t>
  </si>
  <si>
    <t xml:space="preserve">N</t>
  </si>
  <si>
    <t xml:space="preserve">Content</t>
  </si>
  <si>
    <t xml:space="preserve">Verified checks</t>
  </si>
  <si>
    <t xml:space="preserve">Would rank (of the index)</t>
  </si>
  <si>
    <t xml:space="preserve">Gap to index leader</t>
  </si>
  <si>
    <t xml:space="preserve">Weakest pillar</t>
  </si>
  <si>
    <t xml:space="preserve">Pillars &amp; weights</t>
  </si>
  <si>
    <t xml:space="preserve">Question the pillar answers</t>
  </si>
  <si>
    <t xml:space="preserve">Can search engines and shoppers find the store and its products?</t>
  </si>
  <si>
    <t xml:space="preserve">Is the product data complete enough to sell from?</t>
  </si>
  <si>
    <t xml:space="preserve">Is there a clear, trustworthy path from product to purchase?</t>
  </si>
  <si>
    <t xml:space="preserve">Does the site prove there is a real, reachable business behind it?</t>
  </si>
  <si>
    <t xml:space="preserve">Does the store publish anything that helps a shopper decide?</t>
  </si>
  <si>
    <t xml:space="preserve">Total</t>
  </si>
  <si>
    <t xml:space="preserve">Weights are relative; they need not sum to 100.</t>
  </si>
  <si>
    <t xml:space="preserve">Grade thresholds (score ≥)</t>
  </si>
  <si>
    <t xml:space="preserve">A</t>
  </si>
  <si>
    <t xml:space="preserve">Benchmark</t>
  </si>
  <si>
    <t xml:space="preserve">Strong</t>
  </si>
  <si>
    <t xml:space="preserve">Developing</t>
  </si>
  <si>
    <t xml:space="preserve">D</t>
  </si>
  <si>
    <t xml:space="preserve">Needs work</t>
  </si>
  <si>
    <t xml:space="preserve">At risk</t>
  </si>
  <si>
    <t xml:space="preserve">below D</t>
  </si>
  <si>
    <t xml:space="preserve">Confidence: High = 26+ verified checks, Medium = 20–25, Low = under 20 (of 29).</t>
  </si>
  <si>
    <t xml:space="preserve">The 29 checks</t>
  </si>
  <si>
    <t xml:space="preserve">Site serves on https (final URL https)</t>
  </si>
  <si>
    <t xml:space="preserve">Mixed / uncertain</t>
  </si>
  <si>
    <t xml:space="preserve">http only</t>
  </si>
  <si>
    <t xml:space="preserve">Present, does not block products/categories, contains a Sitemap: line</t>
  </si>
  <si>
    <t xml:space="preserve">Present but no Sitemap line, or blocks something important</t>
  </si>
  <si>
    <t xml:space="preserve">Missing, or Disallow: / for everything</t>
  </si>
  <si>
    <t xml:space="preserve">Reachable and includes product/category (or article) URLs</t>
  </si>
  <si>
    <t xml:space="preserve">Reachable but thin / only static pages</t>
  </si>
  <si>
    <t xml:space="preserve">Not reachable</t>
  </si>
  <si>
    <t xml:space="preserve">Homepage title is descriptive (brand + what/where) AND a sampled product title is unique and descriptive</t>
  </si>
  <si>
    <t xml:space="preserve">Present but generic / duplicated / templated</t>
  </si>
  <si>
    <t xml:space="preserve">Missing or just 'Home'</t>
  </si>
  <si>
    <t xml:space="preserve">Specific meta description on homepage AND on a sampled product page</t>
  </si>
  <si>
    <t xml:space="preserve">On one only, or templated / duplicated</t>
  </si>
  <si>
    <t xml:space="preserve">None</t>
  </si>
  <si>
    <t xml:space="preserve">Canonical present on homepage AND product page</t>
  </si>
  <si>
    <t xml:space="preserve">On one only</t>
  </si>
  <si>
    <t xml:space="preserve">Product/Breadcrumb schema evidence seen on product pages</t>
  </si>
  <si>
    <t xml:space="preserve">Partial evidence (e.g. breadcrumb schema only)</t>
  </si>
  <si>
    <t xml:space="preserve">None seen where expected</t>
  </si>
  <si>
    <t xml:space="preserve">Readable hyphenated product/category URLs, no session IDs</t>
  </si>
  <si>
    <t xml:space="preserve">Readable but awkward separators or numeric IDs appended</t>
  </si>
  <si>
    <t xml:space="preserve">Query-string-only product URLs</t>
  </si>
  <si>
    <t xml:space="preserve">Descriptive and consistent (brand / type / size or count)</t>
  </si>
  <si>
    <t xml:space="preserve">Partially descriptive</t>
  </si>
  <si>
    <t xml:space="preserve">Vague / inconsistent</t>
  </si>
  <si>
    <t xml:space="preserve">&gt;=50 words of specific copy on both sampled products</t>
  </si>
  <si>
    <t xml:space="preserve">Short / boilerplate (&lt;50 words) or only one product</t>
  </si>
  <si>
    <t xml:space="preserve">Missing</t>
  </si>
  <si>
    <t xml:space="preserve">&gt;=2 images per product (gallery) with alt text</t>
  </si>
  <si>
    <t xml:space="preserve">One image, or missing alt text</t>
  </si>
  <si>
    <t xml:space="preserve">None / placeholder</t>
  </si>
  <si>
    <t xml:space="preserve">Price AND stock state visible (B2B: clear 'login for pricing' plus how to get an account)</t>
  </si>
  <si>
    <t xml:space="preserve">Price only, no availability</t>
  </si>
  <si>
    <t xml:space="preserve">Neither / unclear</t>
  </si>
  <si>
    <t xml:space="preserve">Structured variant selectors and/or a spec table</t>
  </si>
  <si>
    <t xml:space="preserve">Variants only described in text</t>
  </si>
  <si>
    <t xml:space="preserve">None where expected</t>
  </si>
  <si>
    <t xml:space="preserve">Logical category tree (&gt;=2 levels) AND breadcrumbs</t>
  </si>
  <si>
    <t xml:space="preserve">Categories but no breadcrumbs</t>
  </si>
  <si>
    <t xml:space="preserve">Flat / none</t>
  </si>
  <si>
    <t xml:space="preserve">Filters (price / type / attribute) AND sort on category pages</t>
  </si>
  <si>
    <t xml:space="preserve">Sort or pagination only</t>
  </si>
  <si>
    <t xml:space="preserve">Search box with a results page</t>
  </si>
  <si>
    <t xml:space="preserve">Search present but weak / unclear</t>
  </si>
  <si>
    <t xml:space="preserve">Add to cart / order / request a quote prominent on product page AND homepage</t>
  </si>
  <si>
    <t xml:space="preserve">Present but buried</t>
  </si>
  <si>
    <t xml:space="preserve">No path to buy or enquire</t>
  </si>
  <si>
    <t xml:space="preserve">Shipping AND returns info with specifics (thresholds, timelines) linked from product page or footer</t>
  </si>
  <si>
    <t xml:space="preserve">Generic policy page only</t>
  </si>
  <si>
    <t xml:space="preserve">Guest checkout, or for B2B a clear become-a-customer application with steps</t>
  </si>
  <si>
    <t xml:space="preserve">Account required but sign-up exists</t>
  </si>
  <si>
    <t xml:space="preserve">No way to buy online</t>
  </si>
  <si>
    <t xml:space="preserve">Homepage features collections / seasonal / new / best sellers with working links</t>
  </si>
  <si>
    <t xml:space="preserve">Static links only</t>
  </si>
  <si>
    <t xml:space="preserve">Product or store reviews PLUS guarantees / awards / secure badges</t>
  </si>
  <si>
    <t xml:space="preserve">One type only</t>
  </si>
  <si>
    <t xml:space="preserve">Phone + physical address + form or email</t>
  </si>
  <si>
    <t xml:space="preserve">Form or email only</t>
  </si>
  <si>
    <t xml:space="preserve">Substantial about / story page</t>
  </si>
  <si>
    <t xml:space="preserve">Brief</t>
  </si>
  <si>
    <t xml:space="preserve">Privacy AND terms (accessibility statement is a bonus)</t>
  </si>
  <si>
    <t xml:space="preserve">One</t>
  </si>
  <si>
    <t xml:space="preserve">&gt;=2 linked profiles</t>
  </si>
  <si>
    <t xml:space="preserve">Skip link AND alt text on product images (or an accessibility statement)</t>
  </si>
  <si>
    <t xml:space="preserve">Some</t>
  </si>
  <si>
    <t xml:space="preserve">Images without alt and no skip link</t>
  </si>
  <si>
    <t xml:space="preserve">A dated post within the last 90 days</t>
  </si>
  <si>
    <t xml:space="preserve">Blog exists but stale or undated</t>
  </si>
  <si>
    <t xml:space="preserve">FAQ AND guides / recipes / how-tos</t>
  </si>
  <si>
    <t xml:space="preserve">FAQ only, or one guide</t>
  </si>
  <si>
    <t xml:space="preserve">Locator or locations page with addresses &amp; hours (B2B: service area / depots)</t>
  </si>
  <si>
    <t xml:space="preserve">A bare list</t>
  </si>
  <si>
    <t xml:space="preserve">Check ID</t>
  </si>
  <si>
    <t xml:space="preserve">Evidence (what was observed, 2026-09-28)</t>
  </si>
  <si>
    <t xml:space="preserve">Canonical https://www.stormykromer.com/; all pages fetched over https</t>
  </si>
  <si>
    <t xml:space="preserve">Disallows only account/cart/checkout/search.php/admin; 'Sitemap: https://www.stormykromer.com/xmlsitemap.php' (GPTBot fully blocked)</t>
  </si>
  <si>
    <t xml:space="preserve">/sitemap.xml 404 but /xmlsitemap.php is an index with type=products, type=categories, type=pages, type=brands child sitemaps</t>
  </si>
  <si>
    <t xml:space="preserve">Home 'Rugged Wool Caps &amp; Accessories Since 1903 | Stormy Kromer®'; PDP 'The Rancher Insulated Wool Cap | Stormy Kromer®'</t>
  </si>
  <si>
    <t xml:space="preserve">Home: 'Stormy Kromer is the iconic wool winter cap with earflaps since 1903...'; PDP: 'Our fleece, wool and Thinsulate-lined Rancher Cap...'</t>
  </si>
  <si>
    <t xml:space="preserve">Canonicals on homepage, category (/mens/caps/ -&gt; /mens-caps/) and both PDPs</t>
  </si>
  <si>
    <t xml:space="preserve">schema.org BreadcrumbList JSON-LD visible in /mens-caps/ HTML; Product schema not observed</t>
  </si>
  <si>
    <t xml:space="preserve">/the-rancher-cap/, /mens-caps/, /the-original-stormy-kromer-cap/ — clean hyphenated slugs</t>
  </si>
  <si>
    <t xml:space="preserve">'The Original Stormy Kromer® Cap', 'The Rancher Cap', 'The Waxed Rancher Cap' — consistent name + type</t>
  </si>
  <si>
    <t xml:space="preserve">Original ~115 words + DETAILS bullets; Rancher ~120 words ('For those seriously cold conditions...') + 6 product FAQs</t>
  </si>
  <si>
    <t xml:space="preserve">8 and 6 gallery images; alt 'The Original Stormy Kromer Cap: a wool, six-panel winter cap with a pulldown earband, brim and tie'</t>
  </si>
  <si>
    <t xml:space="preserve">'Now: $65.00' with 'In Stock! Leaves Warehouse in 1-2 Days' on both PDPs</t>
  </si>
  <si>
    <t xml:space="preserve">Color swatches (8-12), 10-13 hat sizes, size chart + calculator; DETAILS list '22-24 oz. 85/15 wool/nylon', 'Thinsulate® Insulation'</t>
  </si>
  <si>
    <t xml:space="preserve">Breadcrumb 'Home &gt; Shop All &gt; Men's &gt; Men's Caps' on category; PDP breadcrumbs present (via collection path)</t>
  </si>
  <si>
    <t xml:space="preserve">Sort: Featured/Newest/Best Selling/A-Z/By Review/Price; 3-page pagination; 'Browse by Color, Size &amp; more' facet panel</t>
  </si>
  <si>
    <t xml:space="preserve">Header search; /search.php?search_query=cap -&gt; '144 results for cap' with Color/Size/Status/In Stock facets</t>
  </si>
  <si>
    <t xml:space="preserve">PDP add-to-cart with qty selector ('The item has been added' state); homepage 'SHOP NOW' buttons</t>
  </si>
  <si>
    <t xml:space="preserve">'Shipping $7.95 or Free Over $75' on PDP; returns 90 days, refund within four weeks, company pays only for its errors</t>
  </si>
  <si>
    <t xml:space="preserve">checkout.php robots-blocked; guest checkout not observable from public pages</t>
  </si>
  <si>
    <t xml:space="preserve">Homepage: 'SHOP BEST SELLERS' /best-sellers/, 'NEW SCHOOLS ADDED' /collegiate/, 'FOR THE FIELD' /hunting/, 'SUMMER SALE'</t>
  </si>
  <si>
    <t xml:space="preserve">'5.0 Rating (1,412 reviews)' Original / '(603 reviews)' Rancher; 'Guaranteed for Life', 'No-Charge Insurance Policy'</t>
  </si>
  <si>
    <t xml:space="preserve">/contact-us/: 888-455-2253, '1238 Wall Street, Ironwood, MI 49938', email, 7-field form, live chat button</t>
  </si>
  <si>
    <t xml:space="preserve">/our-story/ ~800-900 words + Family/Values/Community/Manufacturing subpages; 'headquartered in Ironwood... Upper Peninsula'</t>
  </si>
  <si>
    <t xml:space="preserve">/privacy-policy/, /terms-and-conditions/, plus /accessibility-statement/ citing WCAG 2.2 Level AA (bonus)</t>
  </si>
  <si>
    <t xml:space="preserve">Footer links facebook.com/StormyKromer, instagram.com/stormykromerofficial, youtube.com/user/StormyKromer, tiktok.com/@stormykromer, X</t>
  </si>
  <si>
    <t xml:space="preserve">'Skip to main content' (#main-content); descriptive product image alt text; accessibility statement page</t>
  </si>
  <si>
    <t xml:space="preserve">/blog/ renders a 'Blog' header with no posts; no blog URLs in xmlsitemap.php</t>
  </si>
  <si>
    <t xml:space="preserve">/faq/ ('HOW DO I FIGURE OUT MY CAP SIZE?'), /know-your-cap-size/ guide, sizing video + printable tape, per-product FAQs</t>
  </si>
  <si>
    <t xml:space="preserve">/factory-tour/: '1238 Wall Street, Ironwood, MI 49938', store hours 'Monday - Friday 9:00 a.m. to 5:00 p.m', Google Map; /retail-finder/</t>
  </si>
  <si>
    <t xml:space="preserve">Homepage canonical https://www.gardner-white.com; every fetched page served over https</t>
  </si>
  <si>
    <t xml:space="preserve">Sitemap: https://www.gardner-white.com/sitemap.xml; Disallow only /shop/*, /account/*, /in-store/*; Crawl-delay: 10</t>
  </si>
  <si>
    <t xml:space="preserve">URL set with 3-level category tree (/living-room/sectionals/modular-sectionals) + buying guides; lastmod to 2026-09-17; no PDPs</t>
  </si>
  <si>
    <t xml:space="preserve">Home 'Gardner White Furniture &amp; Mattress Stores'; PDP 'Elliot Graphite Sofa at Gardner White' (unique per product)</t>
  </si>
  <si>
    <t xml:space="preserve">Home: 'Only Gardner White gives you low prices &amp; low payments...'; PDP: 'Elliot's streamlined silhouette creates a sofa...'</t>
  </si>
  <si>
    <t xml:space="preserve">Canonical on home (https://www.gardner-white.com) and PDP (/product/195580-elliot-graphite-sofa)</t>
  </si>
  <si>
    <t xml:space="preserve">No structured-data evidence visible in fetched text</t>
  </si>
  <si>
    <t xml:space="preserve">/product/195580-elliot-graphite-sofa: readable slug but numeric ID prefixed; category URLs clean (/living-room/sofas)</t>
  </si>
  <si>
    <t xml:space="preserve">'Elliot Graphite Sofa', 'Lawson Brown Reclining Sofa', 'Charlie 78 inch Cream Deep Seater Sofa' (name/color/type)</t>
  </si>
  <si>
    <t xml:space="preserve">Elliot: description + 5 feature bullets + collection story (~150 words); Lawson ~60 words + collection copy</t>
  </si>
  <si>
    <t xml:space="preserve">Gallery/alt not in fetched HTML (client-rendered); 12 empty thumbnail list items seen on Lawson PDP</t>
  </si>
  <si>
    <t xml:space="preserve">Elliot $1399.99 (was $1999.99) with 'Stocked:' field; Lawson $795.95 (was $1199.99); '$30 / Month' financing</t>
  </si>
  <si>
    <t xml:space="preserve">Spec table: Brand, Color/Finish, Material, Seat Height 19", W 92.25" x D 37" x H 33.5"; 'Color:' selector on Lawson</t>
  </si>
  <si>
    <t xml:space="preserve">Category breadcrumb 'Home &gt; Living Room &gt; Sofas'; 3-level tree in sitemap (/living-room/sectionals/components)</t>
  </si>
  <si>
    <t xml:space="preserve">Filters/sort not present in fetched category HTML (product grid renders client-side)</t>
  </si>
  <si>
    <t xml:space="preserve">'Search' toggle in header; results page not verified</t>
  </si>
  <si>
    <t xml:space="preserve">PDP shows price/financing but no add-to-cart label in fetched text; homepage has category/promo links only</t>
  </si>
  <si>
    <t xml:space="preserve">Delivery: free weekday doorstep, white glove from $199.99, same-day; Returns: 7 days, 25% handling fee, 48h damage claims</t>
  </si>
  <si>
    <t xml:space="preserve">Checkout not observed; Synchrony Pay Later 'offer available online only' implies online cart</t>
  </si>
  <si>
    <t xml:space="preserve">Nav: New Arrivals, Bestsellers, Clearance, Sale, Back to School; featured Split Head Mattresses, ModularThree, Lighted Headboards</t>
  </si>
  <si>
    <t xml:space="preserve">PDP 'Customer Reviews 4.0 (21)' and '4.7 (31)'; GW Mattress Pledge guarantee (/mattresses/pledge)</t>
  </si>
  <si>
    <t xml:space="preserve">Privacy: 6500 E. 14 Mile Rd, Warren MI 48092, (586) 774-8853; terms: Auburn Hills addr; chat + service form + weborders@</t>
  </si>
  <si>
    <t xml:space="preserve">About page ~75 words (founded Detroit 1912, family-owned); mostly links</t>
  </si>
  <si>
    <t xml:space="preserve">Privacy policy + Terms &amp; Conditions (/terms); bonus: Accessibility statement (WCAG 2.1 AA) and cookie policy</t>
  </si>
  <si>
    <t xml:space="preserve">No social profile URLs in fetched HTML on 4 pages (footer appears client-rendered)</t>
  </si>
  <si>
    <t xml:space="preserve">'Skip to Content' (#main) on every page + accessibility statement citing WCAG 2.1 AA</t>
  </si>
  <si>
    <t xml:space="preserve">news.gardner-white.com post 'Gardner White Hosts Laila Lockhart Kraner...' dated September 9, 2026</t>
  </si>
  <si>
    <t xml:space="preserve">FAQ page (/about/faq) + buying guides (/buying-guides/leather-buying-guide) + sofa FAQ block on category page</t>
  </si>
  <si>
    <t xml:space="preserve">/stores lists 30+ locations with street address + phone (e.g. 6500 E. 14 Mile Rd, Warren (586) 826-8300); hours in FAQ</t>
  </si>
  <si>
    <t xml:space="preserve">https://www.cherryrepublic.com/ with https canonical</t>
  </si>
  <si>
    <t xml:space="preserve">robots.txt allows /products/ and /collections/; 'Sitemap: https://www.cherryrepublic.com/sitemap.xml'</t>
  </si>
  <si>
    <t xml:space="preserve">Sitemap index -&gt; sitemap_products_1.xml, sitemap_collections_1.xml, sitemap_blogs_1.xml, sitemap_pages_1.xml</t>
  </si>
  <si>
    <t xml:space="preserve">Home 'Michigan Cherries &amp; Iconic Cherry Products | Cherry Republic'; PDP 'Dark Chocolate-Covered Cherries | Cherry Republic'</t>
  </si>
  <si>
    <t xml:space="preserve">Home 'Savor the taste of Northern Michigan...'; PDP 'Our dark chocolate-covered cherries blend rich cocoa...'</t>
  </si>
  <si>
    <t xml:space="preserve">Canonical on home (/) and PDP (/products/dark-chocolate-covered-cherries-16oz)</t>
  </si>
  <si>
    <t xml:space="preserve">No ld+json evidence in fetched text</t>
  </si>
  <si>
    <t xml:space="preserve">/collections/chocolate, /products/amaretto-chocolate-covered-cherries - hyphenated, no IDs</t>
  </si>
  <si>
    <t xml:space="preserve">'Dark Chocolate Covered Cherries', 'Amaretto Chocolate Covered Cherries' - consistent; size via variant</t>
  </si>
  <si>
    <t xml:space="preserve">Dark Choc PDP ~200 words; Amaretto PDP only ~50 words (2 sentences)</t>
  </si>
  <si>
    <t xml:space="preserve">Dark Choc: 6 images, an alt wrongly says 'Chocolate-covered almonds'; Amaretto: 3 images with no alt text</t>
  </si>
  <si>
    <t xml:space="preserve">Prices $15.95/$20.95 shown; no in-stock/sold-out state on PDP or collection</t>
  </si>
  <si>
    <t xml:space="preserve">Size selector '7 oz. bag / 14 oz. bag'; Amaretto 'Size: 12 oz. bag'; nutrition label image</t>
  </si>
  <si>
    <t xml:space="preserve">Nav Everything Cherry &gt; 14 collections; breadcrumbs 'Home &gt; Chocolate', 'Home &gt; Dark Chocolate Covered Cherries'</t>
  </si>
  <si>
    <t xml:space="preserve">9 sort options (Featured, Best selling, Price low to high...) + pagination; no filters on /collections/chocolate</t>
  </si>
  <si>
    <t xml:space="preserve">/search?q=cherry+salsa returns '202 results found for "cherry salsa"'</t>
  </si>
  <si>
    <t xml:space="preserve">'Add to cart' on PDP; 'Shop Now' / 'Quick Shop' on homepage</t>
  </si>
  <si>
    <t xml:space="preserve">Shipping: $14.95 &lt;$99, free $99-$250, 2-5 business days, cold packs; Bob's Guarantee: report damage within 24 hrs</t>
  </si>
  <si>
    <t xml:space="preserve">Checkout not fetchable (robots blocks /checkout); guest option not observable</t>
  </si>
  <si>
    <t xml:space="preserve">Home links Best Sellers, New &amp; Seasonal, Free Ship Gifts, Gift Boxes, Chocolate collections</t>
  </si>
  <si>
    <t xml:space="preserve">Homepage 5-star testimonials + press quotes; '100% Satisfaction Guarantee'; USA Today Top Workplaces 2026</t>
  </si>
  <si>
    <t xml:space="preserve">(800) 206-6949, info@cherryrepublic.com, /pages/contact; HQ 6026 South Lake St, Glen Arbor, MI 49636</t>
  </si>
  <si>
    <t xml:space="preserve">/pages/about-cherry-republic ~350 words 'Since 1989' + separate /pages/our-history</t>
  </si>
  <si>
    <t xml:space="preserve">Privacy Policy (/policies/privacy-policy) + Terms of Service; /pages/accessibility too (bonus)</t>
  </si>
  <si>
    <t xml:space="preserve">Facebook, Instagram, Pinterest, Twitter linked</t>
  </si>
  <si>
    <t xml:space="preserve">'Skip to content' (#content); descriptive alts on home/collection images; /pages/accessibility</t>
  </si>
  <si>
    <t xml:space="preserve">Up North Blog post 'Tart Cherries vs Sweet Cherries' shows 'Posted on September 10, 2026'</t>
  </si>
  <si>
    <t xml:space="preserve">FAQ page (/pages/frequently-asked-questions) + Recipes blog + Gifting Guide page</t>
  </si>
  <si>
    <t xml:space="preserve">Locations page lists 11 MI stores with addresses &amp; phones but no hours</t>
  </si>
  <si>
    <t xml:space="preserve">https://spoon.com/ (www redirects to the apex domain, https)</t>
  </si>
  <si>
    <t xml:space="preserve">robots.txt allows /products/ &amp; /collections/, blocks /cart, /checkout; 'Sitemap: https://spoon.com/sitemap.xml'</t>
  </si>
  <si>
    <t xml:space="preserve">Sitemap index -&gt; sitemap_products_1.xml, sitemap_collections_1.xml, sitemap_pages_1.xml, sitemap_blogs_1.xml</t>
  </si>
  <si>
    <t xml:space="preserve">Home &lt;title&gt; is just 'American Spoon'; PDP 'Sour Cherry Preserves - American Spoon'; collection title has a stray '*'</t>
  </si>
  <si>
    <t xml:space="preserve">WebFetch returned no &lt;head&gt; meta block for any spoon.com page; description not verifiable</t>
  </si>
  <si>
    <t xml:space="preserve">Canonical not visible in fetched content (no meta block returned for spoon.com)</t>
  </si>
  <si>
    <t xml:space="preserve">/products/sour-cherry-preserves, /collections/website-jam-preserves-nut-butters - hyphenated, no IDs</t>
  </si>
  <si>
    <t xml:space="preserve">'Sour Cherry Preserves', 'Red Haven Peach Preserves', 'Early Glow Strawberry Preserves' - variety + type; 9.5 oz shown</t>
  </si>
  <si>
    <t xml:space="preserve">~150 words (Sour Cherry) and ~140 words (Red Haven Peach) incl. pairings and ingredients</t>
  </si>
  <si>
    <t xml:space="preserve">8 and 6 gallery images with alts like 'A jar of Sour Cherry Preserves', 'Peach cobbler with vanilla ice cream'</t>
  </si>
  <si>
    <t xml:space="preserve">$13.95 shown; 'Sold Out'/'Unavailable' states on collection cards and the PDP button</t>
  </si>
  <si>
    <t xml:space="preserve">Ingredients 'Red tart cherries, sugar, lemon juice, pectin'; net weight '9.5 oz / 269 g'; single 'Default Title' variant</t>
  </si>
  <si>
    <t xml:space="preserve">Nav Shop &gt; 11 collections, Gifts &gt; 9 collections; no breadcrumbs on collection or PDP</t>
  </si>
  <si>
    <t xml:space="preserve">'Sort by' + pagination (1, 2, 3, &gt;) on /collections/all; no filters</t>
  </si>
  <si>
    <t xml:space="preserve">Header search box; /search?q=cherry -&gt; '57 results' e.g. Fruit Perfect Sour Cherries $14.95</t>
  </si>
  <si>
    <t xml:space="preserve">'Add to Cart' on PDP; 'Shop Now' / 'Quick Shop' on homepage</t>
  </si>
  <si>
    <t xml:space="preserve">Shipping tiers $10 (&lt;=$50) to $20 (&gt;$175), '12 or more items ship for $12', regional transit 1-6 days; refund/replace policy</t>
  </si>
  <si>
    <t xml:space="preserve">Checkout not observable (robots blocks /checkout); no guest-checkout text on FAQ or customer-service pages</t>
  </si>
  <si>
    <t xml:space="preserve">Home: 'Stock Your Pantry', Fall Harvest, Bestsellers, New &amp; Limited Edition; badges 'Best Seller'/'New'</t>
  </si>
  <si>
    <t xml:space="preserve">Homepage testimonials with star imagery (David C., Aimee G.); no guarantee/award/secure badges</t>
  </si>
  <si>
    <t xml:space="preserve">888-735-6700, help@spoon.com, '1668 Clarion Avenue, Petoskey, Michigan 49770', Mon-Fri 9am-5pm EST</t>
  </si>
  <si>
    <t xml:space="preserve">/pages/about ~2,000+ words; founded 1982 in Petoskey by Justin Rashid &amp; Larry Forgione</t>
  </si>
  <si>
    <t xml:space="preserve">Privacy (customer-service#privacy) + Terms of Service (/policies/terms-of-service) + Accessibility Statement (bonus)</t>
  </si>
  <si>
    <t xml:space="preserve">Instagram @americanspoon + Facebook americanspoon</t>
  </si>
  <si>
    <t xml:space="preserve">'Skip to content' (#MainContent); descriptive image alts; /pages/accessibility-statement</t>
  </si>
  <si>
    <t xml:space="preserve">/blogs/news is empty (sitemap lastmod 2020-03-17); recipes at /pages/featured-recipes are undated</t>
  </si>
  <si>
    <t xml:space="preserve">'FAQ &amp; Allergen Information' page + recipe hub ('Fall Whoopie Pies', 'Bloody Mary')</t>
  </si>
  <si>
    <t xml:space="preserve">/pages/stores: 6 MI stores with addresses, phones, hours e.g. '411 East Lake Street, Petoskey' Mon-Sat 10am-7pm</t>
  </si>
  <si>
    <t xml:space="preserve">Canonical https://www.bissell.com/ and https://www.bissell.com/en-us/...; all pages served over https</t>
  </si>
  <si>
    <t xml:space="preserve">Blocks only cart/checkout/search/demandware.store; 'Sitemap: http://www.bissell.com/en-us/sitemap_index.xml' (ClaudeBot/GPTBot blocked)</t>
  </si>
  <si>
    <t xml:space="preserve">/sitemap.xml 404; /en-us/sitemap_index.xml -&gt; sitemap_0-product.xml (~400 URLs), sitemap_1-category.xml (120+), sitemap_content.xml</t>
  </si>
  <si>
    <t xml:space="preserve">Home 'BISSELL® | Carpet Cleaners, Vacuums, Steam Cleaners &amp; More'; PDP 'Little Green® Portable Carpet Cleaner 1400B | BISSELL®'</t>
  </si>
  <si>
    <t xml:space="preserve">Home '150 years of cleaning innovation...'; PDP 'With strong spray and suction, remove tough spots and stains... Little Green®'</t>
  </si>
  <si>
    <t xml:space="preserve">Canonical on homepage, PLP and both PDPs (e.g. .../little-green-mini-portable-carpet-upholstery-cleaner-4075.html)</t>
  </si>
  <si>
    <t xml:space="preserve">No ld+json or rich-result text visible in fetched HTML</t>
  </si>
  <si>
    <t xml:space="preserve">/en-us/product/little-green-mini-portable-carpet-upholstery-cleaner-4075.html; /category/products/carpet-cleaners/portable-carpet-cleaners/</t>
  </si>
  <si>
    <t xml:space="preserve">'Little Green® Portable Carpet Cleaner' 1400B, 'Little Green® Mini Portable Carpet Cleaner' 4075 — family + type + model</t>
  </si>
  <si>
    <t xml:space="preserve">1400B ~400 words ('Effortlessly erase spots, stains, and spills...'); 4075 ~180 words ('Our viral Little Green® machine just got mini-fied')</t>
  </si>
  <si>
    <t xml:space="preserve">4-image carousels; 4075 alt 'Little Green Mini Portable Carpet Cleaner being carried across living area'; 1400B alt weak ('POC1A')</t>
  </si>
  <si>
    <t xml:space="preserve">Prices shown ($129.99; $89.99 down from $99.99) but no In stock/Out of stock text on PDPs</t>
  </si>
  <si>
    <t xml:space="preserve">Spec tables: 'Power Cord Length 15'', 'Clean Tank Capacity 48 Ounces', 'Weight 9.65 lbs', 'Similar Models'; color listed</t>
  </si>
  <si>
    <t xml:space="preserve">Tree Products &gt; Carpet Cleaners &gt; Portable &gt; Little Green; breadcrumbs 'Home &gt; Portable Carpet Cleaners' on PDP and on PLP</t>
  </si>
  <si>
    <t xml:space="preserve">PLP shows pagination only ('1', '2' offset=12); no filter or sort controls in fetched HTML of /portable-carpet-cleaners/</t>
  </si>
  <si>
    <t xml:space="preserve">'Go to search' skip link confirms header search; results page not fetchable (robots 'Disallow: */search')</t>
  </si>
  <si>
    <t xml:space="preserve">Homepage 'Shop Now' CTAs, PDP price rendered, but no Add-to-Cart/Buy text in fetched PDP HTML (buy box appears JS-rendered)</t>
  </si>
  <si>
    <t xml:space="preserve">Banner 'Free Shipping On Orders Over $100'; footer Returns -&gt; support.bissell.com (robots-blocked); 60-day page covers 6 models only</t>
  </si>
  <si>
    <t xml:space="preserve">Checkout paths robots-blocked (*/review-and-pay); guest checkout not observable</t>
  </si>
  <si>
    <t xml:space="preserve">Homepage: new Pet Care line, Specials '15% Off Steam &amp; Sanitize', /category/specials/, Sale, The Clean List links</t>
  </si>
  <si>
    <t xml:space="preserve">PLP/PDP '4.4 out of 5 stars. 1372 reviews', 'Top Seller' badge; '30-day Money Back Guarantee', 'Pet Proven®' certification</t>
  </si>
  <si>
    <t xml:space="preserve">800-237-7691 with hours, '2345 Walker Avenue NW, Grand Rapids, Michigan 49544', consumercentral@BISSELL.com (Terms/Privacy); support form</t>
  </si>
  <si>
    <t xml:space="preserve">/en-us/about-us.html ~450 words: Our Story, History ('Since 1876'), Sustainability, Community, Pet Focus; HQ city not stated</t>
  </si>
  <si>
    <t xml:space="preserve">'BISSELL Privacy Notice' (Oct 4, 2023), 'BISSELL Terms of Service' (Mar 22, 2024), plus /web-accessibility/ WCAG 2AA (bonus)</t>
  </si>
  <si>
    <t xml:space="preserve">No facebook/instagram/youtube/tiktok URLs in fetched header/footer of homepage</t>
  </si>
  <si>
    <t xml:space="preserve">Skip links 'Main content / Go to main navigation / Go to search / Go to footer'; PDP alt text; accessibility statement</t>
  </si>
  <si>
    <t xml:space="preserve">The Clean List (/en-us/blog/) and articles.bissell.com list posts with no visible dates; sitemap lastmod is a bulk 2026-09-19 stamp</t>
  </si>
  <si>
    <t xml:space="preserve">Per-product FAQs on PDP, /cleaning-tips/carpet-cleaning/carpet-cleaning-faqs/, how-tos like 'How to Get Chocolate Out of Carpet'</t>
  </si>
  <si>
    <t xml:space="preserve">/en-us/service-center-locator/ shows only 'Loading...'; no retailer/where-to-buy page found in footer or sitemaps</t>
  </si>
  <si>
    <t xml:space="preserve">Canonical https://www.la-z-boy.com/; all pages served over https</t>
  </si>
  <si>
    <t xml:space="preserve">'Disallow: /*?' with 'Allow: /b/*?' and 'Allow: /p/*?'; blocks cart/checkout/account; 4 Sitemap: lines incl. sitemap_detail0.xml</t>
  </si>
  <si>
    <t xml:space="preserve">/sitemap.xml 404; sitemap_detail0.xml has ~650 /p/ product URLs, sitemap_navigation0.xml 50+ /b/ categories, storepages.xml</t>
  </si>
  <si>
    <t xml:space="preserve">Home 'Home Furniture: Living Room &amp; Bedroom Furniture | La-Z-Boy'; PDP 'Joshua Power Rocking Recliner w/ Headrest | La-Z-Boy'</t>
  </si>
  <si>
    <t xml:space="preserve">No meta description on homepage or /b/living-room/recliners; PDPs have one (long copy: 'Just take a seat and see how Vail moves you...')</t>
  </si>
  <si>
    <t xml:space="preserve">Canonical on homepage and PDPs (canonical https://www.la-z-boy.com/p/living-room/recliners/rocking-recliners/vail-rocking-recliner/R-010403)</t>
  </si>
  <si>
    <t xml:space="preserve">Readable slugs but ID suffixes and '/_/' separators: /p/vail-rocking-recliner/_/R-010403, /b/living-room/recliners/_/N-musa9i</t>
  </si>
  <si>
    <t xml:space="preserve">'Vail Rocking Recliner', 'Joshua Power Rocking Recliner w/ Headrest', 'Baron Power Wall Recliner w/ Headrest &amp; Lumbar'</t>
  </si>
  <si>
    <t xml:space="preserve">Vail ~180-200 words ('Like its namesake city, the Vail Rocking Recliner is rich in beauty...'); Joshua ~180 words</t>
  </si>
  <si>
    <t xml:space="preserve">8+ PDP images; alt 'Vail Rocking Recliner', 'Product Dimensions from Front'; PLP card images lack alt</t>
  </si>
  <si>
    <t xml:space="preserve">'$799' / '$2,099' with 'Made to Order. Delivery in 6-8 weeks.'; PLP cards 'In stock for Columbus, OH' / 'Made to order'</t>
  </si>
  <si>
    <t xml:space="preserve">Cover swatches (e.g. 'Burgundy (Seamount B153808)'), base/cushion/handle options; specs '32W x 36D x 40.5H', 'Seat Height 18 in.', '62 lb.'</t>
  </si>
  <si>
    <t xml:space="preserve">'Home &gt; Living Room &gt; Recliners &gt; Rocking Recliners &gt; Vail Rocking Recliner'; 3-level /b/ tree (living-room/sofas/reclining-sofas)</t>
  </si>
  <si>
    <t xml:space="preserve">Filters: Product Type, Availability, Mechanism, Cover, Color, Price, Features, Dimensions, Style; sort 6 options; '(372 items)' Load More</t>
  </si>
  <si>
    <t xml:space="preserve">Header search box present; results page not fetchable (robots 'Disallow: /*?', '/no-results' hints results page exists)</t>
  </si>
  <si>
    <t xml:space="preserve">'Add To Cart' on PDPs; homepage 'Shop Now' / 'Order now' buttons</t>
  </si>
  <si>
    <t xml:space="preserve">PDP 'Delivery in 6-8 weeks', 'Hand-delivered to your home'; return policy: 3 days upholstery, restocking fee up to 30%, office 30 days</t>
  </si>
  <si>
    <t xml:space="preserve">/checkout/ robots-blocked; guest checkout not observable</t>
  </si>
  <si>
    <t xml:space="preserve">Homepage: collections Liam/Morrison/Belmont (/b/liam...), 'Customer Appreciation Sales Event - 25% off', best sellers, shop by category</t>
  </si>
  <si>
    <t xml:space="preserve">'Includes our Limited Lifetime Warranty', 'Handcrafted in North America'; 'Reviews' anchor exists but no rating/count rendered</t>
  </si>
  <si>
    <t xml:space="preserve">Contact page: 1-800-375-6890, form with upload; 'One La-Z-Boy Drive, Monroe, MI 48162' + privacy@la-z-boy.com in Privacy Notice</t>
  </si>
  <si>
    <t xml:space="preserve">No About/Our Story page; /content/AboutLaZBoy/OurBrands ~300 words ('invented the iconic recliner in 1927'), HQ not mentioned</t>
  </si>
  <si>
    <t xml:space="preserve">'Privacy Notice | La-Z-Boy' (Sept 22, 2023) and /policies/terms-of-use; no accessibility statement found</t>
  </si>
  <si>
    <t xml:space="preserve">facebook.com/lazboy, instagram.com/lazboy, pinterest.com/lazboy in footer</t>
  </si>
  <si>
    <t xml:space="preserve">'Skip to main content' (#site-wrapper); PDP images have alt text; PLP product images lack alt</t>
  </si>
  <si>
    <t xml:space="preserve">No blog: footer has none, /blog returns 404, no article URLs in staticpages.xml or navigation sitemap</t>
  </si>
  <si>
    <t xml:space="preserve">/CustomerCare/FAQs, /fabric-and-leather-care guide, /customer-care-videos how-tos ('How to Install the Optional Lithium-Ion Battery Pack')</t>
  </si>
  <si>
    <t xml:space="preserve">/storeLocator/storeLocator.jsp: zip/city search, entries with address + phone, hours ('Open Today 10am - 7pm'); storepages.xml sitemap</t>
  </si>
  <si>
    <t xml:space="preserve">Canonical https://www.shinola.com/; all fetched pages served over https</t>
  </si>
  <si>
    <t xml:space="preserve">robots.txt: 'Allow: /', disallows only /admin, /cart/, /checkout, sort/filter params; 'Sitemap: https://www.shinola.com/sitemap.xml'</t>
  </si>
  <si>
    <t xml:space="preserve">sitemap.xml index -&gt; sitemap_products_1/2.xml (200+ product URLs), sitemap_collections_1.xml, sitemap_blogs_1.xml</t>
  </si>
  <si>
    <t xml:space="preserve">Home 'Shinola | The American Watchmaker'; PDPs 'Runwell Watch | Shinola', 'Canfield Sport Chronograph Watch | Shinola'</t>
  </si>
  <si>
    <t xml:space="preserve">Homepage has specific meta desc; PDP meta desc is auto-truncated body copy ending mid-sentence ('...clean white dial while')</t>
  </si>
  <si>
    <t xml:space="preserve">Canonical on homepage and both PDPs (e.g. https://www.shinola.com/products/runwell-watch-white)</t>
  </si>
  <si>
    <t xml:space="preserve">No ld+json or rich-result text visible; only og:type 'product' meta seen</t>
  </si>
  <si>
    <t xml:space="preserve">/products/canfield-sport-chronograph-watch-midnight-blue, /collections/mens-watches; no IDs or session params</t>
  </si>
  <si>
    <t xml:space="preserve">'Runwell Watch', 'Canfield Sport Chronograph Watch' — consistent family + type naming across catalog</t>
  </si>
  <si>
    <t xml:space="preserve">Runwell ~75 words ('Any watch can tell the time. Runwell sets the pace...'); Canfield Sport ~70-80 words of specific copy</t>
  </si>
  <si>
    <t xml:space="preserve">Runwell PDP 6 gallery images, Canfield 5; alt 'Runwell Watch - White' / 'Canfield Sport Chronograph Watch - Midnight Blue'</t>
  </si>
  <si>
    <t xml:space="preserve">Prices $750 and $1,450 shown; no 'In stock' text — Canfield variant only shows 'Notify Me' back-in-stock control</t>
  </si>
  <si>
    <t xml:space="preserve">Color swatch selector (13 Runwell colorways), engraving add-on (+$20); specs 'Case Size 41mm', 'Case Material Stainless Steel', 'Movement'</t>
  </si>
  <si>
    <t xml:space="preserve">3-level tree (Watches &gt; Men's Watches 134 &gt; Runwell Watches 57) but PDP breadcrumb is only 'Home • Runwell Watch'; none on collections</t>
  </si>
  <si>
    <t xml:space="preserve">/collections/watches filters: case size, movement, style; no sort control seen (only 3/4-column toggle); grid JS-rendered, no cards</t>
  </si>
  <si>
    <t xml:space="preserve">Header search; /search?q=runwell titled 'Search: 190 results found for "runwell"' (results grid JS-rendered)</t>
  </si>
  <si>
    <t xml:space="preserve">'Add to Cart' on PDPs; homepage CTAs 'Shop Limited Edition Skeleton Monster', 'Shop All New Arrivals'</t>
  </si>
  <si>
    <t xml:space="preserve">Shipping: free over $125, UPS 5-7 days, 2-day $19.95; Returns: 30 days, prepaid label $125+, refund 2-3 business days</t>
  </si>
  <si>
    <t xml:space="preserve">Shopify checkout behind /cart (robots-blocked); guest-checkout option not observable from public pages</t>
  </si>
  <si>
    <t xml:space="preserve">Homepage links /collections/new-arrivals, /collections/best-sellers, featured Bronze Runwell &amp; Skeleton Monster, category tiles</t>
  </si>
  <si>
    <t xml:space="preserve">Guarantees: 'limited lifetime warranty on most timepieces', 'Easy 30-Day Returns'; no product reviews/ratings on PDPs</t>
  </si>
  <si>
    <t xml:space="preserve">1-844-744-6652 (FAQ/Terms), 485 W. Milwaukee Ave, Detroit, MI 48202, customer.service@shinola.com (Terms); no dedicated contact page</t>
  </si>
  <si>
    <t xml:space="preserve">/pages/about ~3,000 words: 2011-2026 timeline, 'Our Detroit headquarters occupies 95,000 square feet... Argonaut Building'</t>
  </si>
  <si>
    <t xml:space="preserve">'Privacy Policy – Shinola' (updated 3/16/2026) and 'Terms of Use – Shinola'; no accessibility statement found</t>
  </si>
  <si>
    <t xml:space="preserve">No instagram/facebook/youtube/tiktok URLs in fetched header/footer on homepage, /pages/about, /pages/store-locator</t>
  </si>
  <si>
    <t xml:space="preserve">'Skip to content' (#main) on every page; PDP gallery images carry alt text</t>
  </si>
  <si>
    <t xml:space="preserve">/blogs/news has 3 posts dated 05.12.15, 02.06.14, 05.15.12; sitemap lastmod 2025-06-18; Stories of Craft undated</t>
  </si>
  <si>
    <t xml:space="preserve">Customer Care FAQ (30+ Qs) plus Watch Strap Changing Guide, Automatic Watch Winding Guide, Repair Cost Guide, Product Manuals</t>
  </si>
  <si>
    <t xml:space="preserve">/pages/store-locator: Stockist 'Search locations', 'Shinola Stores'/'Authorized Dealers' sections; entries JS-loaded, no addresses seen</t>
  </si>
  <si>
    <t xml:space="preserve">All pages served at https://www.zingermans.com/</t>
  </si>
  <si>
    <t xml:space="preserve">robots.txt blocks only /Cart, /Account, /AddToCart.aspx etc.; 'Sitemap: https://www.zingermans.com/sitemap.aspx'</t>
  </si>
  <si>
    <t xml:space="preserve">sitemap.aspx flat, ~1,000+ /Product/ URLs e.g. /Product/irish-brown-soda-bread/B-ISB</t>
  </si>
  <si>
    <t xml:space="preserve">Home 'Zingerman's: Online Shopping for Food and Gifts'; PDP 'Bayley Hazen Blue Cheese for sale. Buy online at...'</t>
  </si>
  <si>
    <t xml:space="preserve">Home 'Ship great food anywhere in America...'; PDP 'Rich, savory blue cheese from Vermont, hand cut...'</t>
  </si>
  <si>
    <t xml:space="preserve">Canonical on both PDPs; none seen on homepage or category pages</t>
  </si>
  <si>
    <t xml:space="preserve">PDP /Product/zingermans-manchester-cheese/C-MNC readable; categories are query strings Category.aspx?Category=cheeses</t>
  </si>
  <si>
    <t xml:space="preserve">'Bayley Hazen Blue Cheese from Jasper Hill', 'Zingerman's Manchester Cheese' + subtitle; size in variant</t>
  </si>
  <si>
    <t xml:space="preserve">~350 words (Bayley Hazen) and ~320 words incl. a recipe (Manchester)</t>
  </si>
  <si>
    <t xml:space="preserve">One image per PDP, alt 'Bayley Hazen Blue Cheese from Jasper Hill'</t>
  </si>
  <si>
    <t xml:space="preserve">$23 (0.5 lb)/$45 (1 lb); 'Delivery By OCTOBER 2'; 'sold out' on Cave Aged Taleggio; 'Email me when it's back in stock'</t>
  </si>
  <si>
    <t xml:space="preserve">Size dropdown '0.50 lb, $23.00 / 1.00 lb, $45.00'; specs 'Cow's milk, Pasteurized, Traditional rennet'</t>
  </si>
  <si>
    <t xml:space="preserve">Breadcrumb 'Home &gt; Cheese &gt; American Cheeses &gt; Bayley Hazen Blue Cheese from Jasper Hill'; 3-level tree</t>
  </si>
  <si>
    <t xml:space="preserve">Category product grid is JS-rendered; no filter/sort controls visible in fetched HTML (WebFetch + Exa)</t>
  </si>
  <si>
    <t xml:space="preserve">'Search' link in nav; results page not found (Search.aspx?q= returned the homepage)</t>
  </si>
  <si>
    <t xml:space="preserve">Homepage cards 'Add to cart' + 'QUICK LOOK'; PDP size dropdown + Quantity add form</t>
  </si>
  <si>
    <t xml:space="preserve">Shipping tables: $12.99 flat non-perishable, tiers to $58.99, 1-4 business days; 'Returnless Guarantee' refund/replace</t>
  </si>
  <si>
    <t xml:space="preserve">CustService: 'You can choose to check out as a guest if you don't want to create an account'</t>
  </si>
  <si>
    <t xml:space="preserve">Home: 'New Food Finds', 'Nut &amp; Seed Pop-Up Shop', 'Made in Michigan', Best Selling sections linked</t>
  </si>
  <si>
    <t xml:space="preserve">'Our Unbeatable Guarantee' + Food &amp; Wine quote; no product ratings/reviews</t>
  </si>
  <si>
    <t xml:space="preserve">888.636.8162, service@zingermans.com, '610 Phoenix Drive, Ann Arbor, MI 48108'; pickup at 720 Phoenix Dr</t>
  </si>
  <si>
    <t xml:space="preserve">AboutUs.aspx ~1,200-1,400 words; founded 1982 by Paul Saginaw &amp; Ari Weinzweig</t>
  </si>
  <si>
    <t xml:space="preserve">Privacy policy (hosted on zingermanscommunity.com) + accessibility statement; no Terms page found</t>
  </si>
  <si>
    <t xml:space="preserve">Instagram (zingermansmailorder) + Facebook (Zingermans)</t>
  </si>
  <si>
    <t xml:space="preserve">'Skip to main content' (#main-target-tag); PDP image alt present; accessibility statement in CustService</t>
  </si>
  <si>
    <t xml:space="preserve">The Feed (thefeed.zingermans.com) latest post 'Issue no. 145' dated September 12, 2024 - 2 years stale</t>
  </si>
  <si>
    <t xml:space="preserve">CustService FAQ ('What's your return policy?', 'How should I keep my bread?') + PDP recipes/storage guides</t>
  </si>
  <si>
    <t xml:space="preserve">Pickup 'at 720 Phoenix Drive in Ann Arbor, MI' mentioned; no hours, no locator or locations page</t>
  </si>
  <si>
    <t xml:space="preserve">Canonical https://www.dunhamssports.com/; all pages https</t>
  </si>
  <si>
    <t xml:space="preserve">Sitemap line present; '*' disallows */account/, */checkout/, */navigation/; 'Disallow: /' only for PetalBot/Baidu/Yandex/sogou</t>
  </si>
  <si>
    <t xml:space="preserve">Index -&gt; sitemap/sitemap_product.xml.gz, sitemap_category.xml.gz, sitemap_home.xml.gz; lastmod 2026-09-24</t>
  </si>
  <si>
    <t xml:space="preserve">Home 'Your Local Sporting Goods Store | Coupons... | Dunham's Sports'; PDP 'Under Armour Men's Charged Pursuit 3 Running Shoes'</t>
  </si>
  <si>
    <t xml:space="preserve">Home meta specific ('Big Name, Low Prices...'); PDP meta duplicates the title ('Under Armour Men's Charged Pursuit 3 Running Shoes')</t>
  </si>
  <si>
    <t xml:space="preserve">Canonical on home and PDP (.../charged-pursuit-3-running-shoes-W0000117118.html)</t>
  </si>
  <si>
    <t xml:space="preserve">No structured-data evidence visible</t>
  </si>
  <si>
    <t xml:space="preserve">PDP /under-armour-men-s-charged-pursuit-3-running-shoes-W0000117118.html (SKU suffix); category /footwear-1/ (numeric suffix)</t>
  </si>
  <si>
    <t xml:space="preserve">'Under Armour Men's Charged Pursuit 3 Running Shoes', '...Charged Assert 10 Wide Running Shoes' (brand/gender/model/type)</t>
  </si>
  <si>
    <t xml:space="preserve">Both PDPs: Product Details paragraph + 5 Specifications bullets (~70-80 words of specific copy each)</t>
  </si>
  <si>
    <t xml:space="preserve">One product image captured, alt='Under Armour Men's Charged Assert 10 Wide Running Shoes'; gallery not verified</t>
  </si>
  <si>
    <t xml:space="preserve">$54.97, 'Regular $75.00 (Save $20.03)'; no in-stock state on PDP ('inventory shown online may not reflect...store')</t>
  </si>
  <si>
    <t xml:space="preserve">'Color: Pitch Gray' and 'Size 8.0 8.5 ... 13.0' selectors + Specifications bullet list</t>
  </si>
  <si>
    <t xml:space="preserve">Tree Footwear &gt; Mens &gt; Athletic &gt; Basketball (URLs) but no breadcrumbs on category or PDP</t>
  </si>
  <si>
    <t xml:space="preserve">Filters: Price bands, Brand, Size, Color, Activity, Shoe Width, 'Hide Out Of Stock Items'; Sort By Name/Price; 'Showing 24 of 285'</t>
  </si>
  <si>
    <t xml:space="preserve">Search box not visible in fetched header text</t>
  </si>
  <si>
    <t xml:space="preserve">PDP shows price + Color/Size pickers but no add-to-cart label captured; home 'Order Now, Ship to Home - Shop Now'</t>
  </si>
  <si>
    <t xml:space="preserve">Shipping page generic ('charges displayed in the check-out process'); returns specific: 60 days with receipt, tags attached</t>
  </si>
  <si>
    <t xml:space="preserve">/checkout.html: 'If you are not registered, you can proceed without creating an account'</t>
  </si>
  <si>
    <t xml:space="preserve">'Featured Labor Day Savings', 'Just In - View All New Arrivals', Digital Guides (Fall Fashion, Hunting, YETI), Value Vault, Flash Sale</t>
  </si>
  <si>
    <t xml:space="preserve">Best Price Guarantee ('refund 100% of the difference') in FAQ; no product reviews/ratings seen</t>
  </si>
  <si>
    <t xml:space="preserve">Corporate Office 5607 New King Drive, Suite #125 Troy, MI 48098 + contact form; store phones e.g. (717) 249-7667</t>
  </si>
  <si>
    <t xml:space="preserve">About Us ~250 words: 1937 Dunham's Bait &amp; Tackle in West Bloomfield MI; 260+ stores in 26 states</t>
  </si>
  <si>
    <t xml:space="preserve">privacy-policy.html (Dunham's Athleisure Corporation) + terms.html; no accessibility statement seen</t>
  </si>
  <si>
    <t xml:space="preserve">Only share intents (Facebook/Twitter/Pinterest) on PDP; no profile URLs in fetched footer</t>
  </si>
  <si>
    <t xml:space="preserve">'Skip to main content' (#content-main) link + product image alt text present</t>
  </si>
  <si>
    <t xml:space="preserve">No blog/news section found in nav, footer or site search results; only Weekly Ads and Digital Guides</t>
  </si>
  <si>
    <t xml:space="preserve">FAQ (Price Matching, Layaways, Returns, Firearms) + Digital Guides (Fall Fashion, Hunting, Archery) + Bat Warranty resource</t>
  </si>
  <si>
    <t xml:space="preserve">Locator (ZIP + city list) and store pages with address, phone, hours table (Carlisle PA: Mon-Sat 10-9, Sun 12-5)</t>
  </si>
  <si>
    <t xml:space="preserve">Canonical https://www.apparelwholesaledepot.com/products/…; whole store served over https</t>
  </si>
  <si>
    <t xml:space="preserve">Shopify robots.txt with Sitemap: https://www.apparelwholesaledepot.com/sitemap.xml; only admin/cart/checkout/account blocked</t>
  </si>
  <si>
    <t xml:space="preserve">Sitemap index → products (81 URLs), collections (33), pages (14), blogs (12)</t>
  </si>
  <si>
    <t xml:space="preserve">Home 'APPAREL WHOLESALE T-SHIRT HODDIES JOGGERS – …' (typo); product 'H1009 Blended T-Shirt | 60% Cotton 40% Polyester Unisex'</t>
  </si>
  <si>
    <t xml:space="preserve">Product pages specific ('Discover the H9002 Heavy Fleece Hoodie…'); none observed on homepage in two fetches</t>
  </si>
  <si>
    <t xml:space="preserve">Canonical on product and collection pages; none observed on homepage in two fetches</t>
  </si>
  <si>
    <t xml:space="preserve">Readable but messy handles: /products/copy-of-h1001-…, /products/products-h9002-…, 100-char collection slugs</t>
  </si>
  <si>
    <t xml:space="preserve">'H9002 Heavy Fleece Unisex Hoodie - Customizable Cotton/Poly Blend Hoodie'; 'H1009 Blended T-Shirt 60% Cotton 40% Polyester Unisex'</t>
  </si>
  <si>
    <t xml:space="preserve">H1009 ~200 words (preshrunk, side-seamed); H9002 ~120 words + spec list (12 oz/400 GSM, 60/40 blend)</t>
  </si>
  <si>
    <t xml:space="preserve">H1009: 8 images, H9002: 13; alt 'H9002 Heavy Fleece Unisex Hoodie - Customizable Cotton/Poly Blend Hoodie'</t>
  </si>
  <si>
    <t xml:space="preserve">$4.99 USD / $19.99 with 'Available Now!'; compare-at price renders as 'Save $-4.99' bug on H1009</t>
  </si>
  <si>
    <t xml:space="preserve">Color (8) and size (S-5XL) selectors + spec bullets (12 oz/400 GSM, fabric %, stitching)</t>
  </si>
  <si>
    <t xml:space="preserve">Breadcrumbs 'Home / All / product' point at All, not the category; 33 collections in a flat one-level nav</t>
  </si>
  <si>
    <t xml:space="preserve">Men's Blank Apparel: filters Availability + Price; sort Featured/Best Selling/price/A-Z/date; 12-48 per page</t>
  </si>
  <si>
    <t xml:space="preserve">/search?q=hoodie → 'Search: 54 results found for "hoodie"'</t>
  </si>
  <si>
    <t xml:space="preserve">'Add to Cart' on product pages; 'Quick Shop' on homepage product tiles</t>
  </si>
  <si>
    <t xml:space="preserve">Refund Policy: 72-hr inspection, RMA required, 25% restocking fee, no exchanges; no shipping policy (carriers/times)</t>
  </si>
  <si>
    <t xml:space="preserve">Cart → Shopify checkout; guest checkout unverifiable (/checkout blocked); wholesale accounts/pricing by phone only</t>
  </si>
  <si>
    <t xml:space="preserve">'Today's Hottest Deals – Shop Before They're Gone!' with Save65%/Save33% badges + HUDI Supreme, Youth, Women showcases</t>
  </si>
  <si>
    <t xml:space="preserve">No product reviews, store ratings, guarantees or trust badges on home or product pages</t>
  </si>
  <si>
    <t xml:space="preserve">Contact Us: 586-510-4026, apparelwholesaledepot@gmail.com, 25175 Thomas Dr., Warren, MI 48091, Mon-Fri 9-6, Sat 10-5</t>
  </si>
  <si>
    <t xml:space="preserve">/pages/about-us ~850 words (blank apparel wholesaler, Metro Detroit, partner factories in Bangladesh)</t>
  </si>
  <si>
    <t xml:space="preserve">/pages/privacy-policy, /pages/terms-conditions, /pages/refund-policy in footer; no accessibility statement</t>
  </si>
  <si>
    <t xml:space="preserve">Facebook, Instagram, Snapchat linked; TikTok link malformed ('https://ticktok.com@awd.apparel.whole')</t>
  </si>
  <si>
    <t xml:space="preserve">'Skip to Main Content' link + descriptive alt text on product images</t>
  </si>
  <si>
    <t xml:space="preserve">Blog exists (/blogs/news …); newest sitemap lastmod 2025-12-23 (HUDI Supreme Extreme Heavy) — over 90 days</t>
  </si>
  <si>
    <t xml:space="preserve">Guides: 'Choosing the Right Shirts for Different Printing Processes', 'Guide to Blank Apparel Customization'; no FAQ</t>
  </si>
  <si>
    <t xml:space="preserve">Contact page: Warren street address, hours, 'feel free to visit our physical location'</t>
  </si>
  <si>
    <t xml:space="preserve">Canonical https://www.madeindetroit.com/; all pages served over https</t>
  </si>
  <si>
    <t xml:space="preserve">Standard Shopify robots: blocks /admin, /cart, /checkout, /account, filter params; 'Sitemap: https://www.madeindetroit.com/sitemap.xml'</t>
  </si>
  <si>
    <t xml:space="preserve">sitemap.xml index -&gt; sitemap_products_1.xml, sitemap_collections_1.xml, sitemap_pages_1.xml, sitemap_blogs_1.xml</t>
  </si>
  <si>
    <t xml:space="preserve">Home 'Made In Detroit® | Detroit Clothing &amp; Apparel Since 1991'; PDP 'Made In Detroit Shifter Shirt | Detroit Muscle Car Tee'</t>
  </si>
  <si>
    <t xml:space="preserve">Home 'Detroit's original clothing brand since 1991. Shop... hoodies, jackets, hats &amp; gifts'; PDP 'The Detroit Shifter T-Shirt, our second'</t>
  </si>
  <si>
    <t xml:space="preserve">Canonical on homepage, /collections/mens and both PDPs</t>
  </si>
  <si>
    <t xml:space="preserve">/products/original-detroit-hoodie-1991, /collections/mens; a few SKU-stuffed slugs (/products/mj100-black-denim-mj101-mj102...)</t>
  </si>
  <si>
    <t xml:space="preserve">'MID Original Hoodie', 'Shifter Navy Shirt' use brand shorthand; PLP names like '4th and F It', 'Grit Black w/ Blue' omit product type</t>
  </si>
  <si>
    <t xml:space="preserve">Hoodie ~40-45 words ('The original Detroit design, crafted in a loft above Eastern Market...'); Shifter tee ~25 words</t>
  </si>
  <si>
    <t xml:space="preserve">6 and 4 gallery images; alt 'Made In Detroit black hoodie with Detroit logo', 'Detroit Shifter T-Shirt 2006 Made In Detroit logo'</t>
  </si>
  <si>
    <t xml:space="preserve">'$55.00 USD' / '$26.00 USD' with 'In stock' text on both PDPs; PLP shows 'Sold out' badges</t>
  </si>
  <si>
    <t xml:space="preserve">Size selector XS-5X/6X; size chart (body length, chest, sleeve); fabric '90% cotton, 10% polyester', '4.5-ounce, 100% ring spun cotton'</t>
  </si>
  <si>
    <t xml:space="preserve">Nav tree Men &gt; Shirts/Thermals/Outerwear/Polos/Tanks, Accessories &gt; Drinkware/Totes; no breadcrumbs on collection or PDP</t>
  </si>
  <si>
    <t xml:space="preserve">/collections/mens: 9 sort options + 'Load more' ('Showing 50 of 172'); no filter panel on collection (facets appear only on /search)</t>
  </si>
  <si>
    <t xml:space="preserve">/search?q=hoodie -&gt; 'Search: 397 results found' with Product type/Design/Color/Size/Price filters and sort</t>
  </si>
  <si>
    <t xml:space="preserve">'Add to cart' on PDPs; homepage collection tiles and product cards with 'From $26.00' pricing link to shop</t>
  </si>
  <si>
    <t xml:space="preserve">Shipping: free over $75 (48 states), dispatch within 2 days, UPS/USPS; Returns: 30 days, $5 exchange fee, 20% restocking on free-ship</t>
  </si>
  <si>
    <t xml:space="preserve">Shopify checkout (Shop Pay, PayPal, Apple Pay icons) but guest checkout not observable from public pages</t>
  </si>
  <si>
    <t xml:space="preserve">Homepage: /collections/football, 'The OGs' /collections/the-ogs, NEW Boulevard of Broken Dreams, '42% OFF' /collections/opening-day</t>
  </si>
  <si>
    <t xml:space="preserve">No review widget or ratings on PDPs/cards; no guarantee or secure badge beyond payment-method icons</t>
  </si>
  <si>
    <t xml:space="preserve">(877) 658-1321 + 248.625.3797, '5799 Terex, Clarkston, MI 48346' (Returns/Privacy), contact@madeindetroit.com, contact form</t>
  </si>
  <si>
    <t xml:space="preserve">/pages/our-story ~400-500 words: 'It all started in 1991...', 'Bought out of bankruptcy... refueled by Kid Rock and his childhood friend'</t>
  </si>
  <si>
    <t xml:space="preserve">/pages/privacy ('Bobby Moscow, LLC (we) owns and operates...'), /pages/terms-of-use, /pages/mobile-terms-of-service; no accessibility page</t>
  </si>
  <si>
    <t xml:space="preserve">No instagram/facebook/tiktok/youtube URLs in fetched header/footer of homepage, /pages/contact-us, /pages/terms-of-use</t>
  </si>
  <si>
    <t xml:space="preserve">'Skip to content' (#MainContent); PDP images carry descriptive alt text</t>
  </si>
  <si>
    <t xml:space="preserve">/blogs/news-1 exists (36 posts) but newest lastmod 2016-10-17 ('grillin-the-most'); index lastmod 2021-01-05</t>
  </si>
  <si>
    <t xml:space="preserve">No FAQ page (/pages/customer-service is a payment/shipping policy page); no guides beyond in-PDP size chart</t>
  </si>
  <si>
    <t xml:space="preserve">/pages/retailers is a Google Map iframe only; no text list of store addresses or hours</t>
  </si>
  <si>
    <t xml:space="preserve">Canonical https://www.englishgardens.com/; all pages https</t>
  </si>
  <si>
    <t xml:space="preserve">Sitemap: https://www.englishgardens.com/sitemap_index.xml; disallows only wc-logs, woocommerce_uploads, ?add-to-cart=, wp-admin</t>
  </si>
  <si>
    <t xml:space="preserve">Index lists 56 sitemaps (47 pa_* attribute, events, locations) but product-, product_cat-, page- and post-sitemap.xml all 404</t>
  </si>
  <si>
    <t xml:space="preserve">Home 'English Gardens Garden Center | Plants, Landscaping &amp; Decor'; PDP 'Green Giant Arborvitae #3 gallon pot - English Gardens'</t>
  </si>
  <si>
    <t xml:space="preserve">Home 'English Gardens offers premium plants, garden supplies...'; PDP 'A stately looking upright evergreen that grows uniformly...'</t>
  </si>
  <si>
    <t xml:space="preserve">Canonical on homepage; none reported on either sampled PDP</t>
  </si>
  <si>
    <t xml:space="preserve">Readable hyphenated slugs (/green-giant-arborvitae-3-gallon-pot/); note some PDPs use /product/ prefix, others root</t>
  </si>
  <si>
    <t xml:space="preserve">'Green Giant Arborvitae #3 gallon pot', 'Dark Red Velvet Poinsettia Clip', 'Christmas Red Poinsettia, Extra Large'</t>
  </si>
  <si>
    <t xml:space="preserve">Arborvitae description ~28 words; poinsettia clip ~25 words - both under 50</t>
  </si>
  <si>
    <t xml:space="preserve">One image per PDP; arborvitae image (H135-12-13.jpg) has no alt text</t>
  </si>
  <si>
    <t xml:space="preserve">Arborvitae $62.99 (was $89.99), '6 is instock', per-store In Stock; poinsettia: no price, 'Check Store for Availability'</t>
  </si>
  <si>
    <t xml:space="preserve">SKU 69093SCN + pot size only; poinsettia weight 12 lbs / 1x1x1 in placeholder; store dropdown, no size/variant selector</t>
  </si>
  <si>
    <t xml:space="preserve">Breadcrumbs 'Home / Garden Plants &amp; Flowers / Evergreens / ...' and 'Home / Christmas / Christmas Silks / Flowers &amp; Stems'</t>
  </si>
  <si>
    <t xml:space="preserve">Sort dropdown (popularity, rating, latest, price, stock, SKU) + 'Showing all 51 results'; no filters</t>
  </si>
  <si>
    <t xml:space="preserve">Search box in header; results page not verified</t>
  </si>
  <si>
    <t xml:space="preserve">'Add to cart' on arborvitae PDP; poinsettia PDP has none ('Check Store for Availability', call 800-335-4769); home 'Shop Now'</t>
  </si>
  <si>
    <t xml:space="preserve">Shipping: 48h processing, UPS next-day pickup, USPS 10-14 days; Returns: 30 days w/ receipt, 1-yr tree/shrub warranty, 20% restock</t>
  </si>
  <si>
    <t xml:space="preserve">Checkout not observed (WooCommerce)</t>
  </si>
  <si>
    <t xml:space="preserve">'What's On Sale' (40% off shrubs, 30% off perennials, BOGO containers), Fall Harvest, Christmas Store, New Products for 2025</t>
  </si>
  <si>
    <t xml:space="preserve">Plant warranty (1 yr trees/shrubs), 'award-winning landscape company', testimonials page; no product ratings shown</t>
  </si>
  <si>
    <t xml:space="preserve">800-335-4769, six store addresses, corporate office 22650 Ford Rd, Dearborn Heights MI 48127, contact form</t>
  </si>
  <si>
    <t xml:space="preserve">About page ~2,500 words: family-owned Michigan business since 1954, six garden centers, four floral shops</t>
  </si>
  <si>
    <t xml:space="preserve">Privacy policy present (modified 2020-04-09); no Terms &amp; Conditions or accessibility statement found</t>
  </si>
  <si>
    <t xml:space="preserve">No facebook/instagram profile URLs captured in fetched HTML on homepage, FAQ or contact page</t>
  </si>
  <si>
    <t xml:space="preserve">'Skip to content' link present; product image alt missing; no accessibility statement</t>
  </si>
  <si>
    <t xml:space="preserve">Good Advice blog: 'Advice for Success: Planting Spring-Flowering Bulbs' dated August 25, 2026</t>
  </si>
  <si>
    <t xml:space="preserve">FAQ page (24 questions) + how-to guides, monthly gardening tips, Plant Diagnosis and videos</t>
  </si>
  <si>
    <t xml:space="preserve">/locations: six stores with address, phone and hours (Clinton Twp 'Mon-Sat: 9am-7pm; Sun: 9am-6pm') + map</t>
  </si>
  <si>
    <t xml:space="preserve">All fetched pages https; Terms of Use cite www.petsuppliesplus.com</t>
  </si>
  <si>
    <t xml:space="preserve">/robots.txt returned 403 to WebFetch and errored on rendered fetch</t>
  </si>
  <si>
    <t xml:space="preserve">/sitemap.xml returned 403 / fetch error</t>
  </si>
  <si>
    <t xml:space="preserve">Homepage title just 'Home | Pet Supplies Plus'; PDP title 'Blue Buffalo Life Protection Formula Natural Puppy Dry Dog Food, ... 15 Pounds'</t>
  </si>
  <si>
    <t xml:space="preserve">Meta descriptions not observable (raw HTML blocked with 403)</t>
  </si>
  <si>
    <t xml:space="preserve">Canonical not observable (raw HTML blocked)</t>
  </si>
  <si>
    <t xml:space="preserve">/categories/dog/food/dry/blue-buffalo-...-brown-rice/3703 - readable slug + numeric ID; variants via ?sku= query</t>
  </si>
  <si>
    <t xml:space="preserve">'Blue Buffalo Life Protection Formula Natural Puppy Dry Dog Food, Chicken and Brown Rice, 15 Pounds' (brand/line/flavor/size)</t>
  </si>
  <si>
    <t xml:space="preserve">Blue Buffalo PDP: 5 detailed bullets + ingredients (well over 50 words); second PDP unfetchable (crawl errors)</t>
  </si>
  <si>
    <t xml:space="preserve">9 gallery images on PDP, each with alt = product name</t>
  </si>
  <si>
    <t xml:space="preserve">PDP shows placeholders '$List Price' and 'Availability: loader' - price/stock load client-side per store</t>
  </si>
  <si>
    <t xml:space="preserve">'Ingredients &amp; Composition' tab: full ingredient list + Guaranteed Analysis (Crude Protein 27%, Fat 16%); '15LB' size badge</t>
  </si>
  <si>
    <t xml:space="preserve">URL tree Dog &gt; Food &gt; Premium &gt; Dry; breadcrumbs not seen on PDP</t>
  </si>
  <si>
    <t xml:space="preserve">Category pages (on-sale, Dog/Clothing-Accessories) rendered no product grid or failed to load</t>
  </si>
  <si>
    <t xml:space="preserve">/search results page exists ('Search | Pet Supplies Plus'); search box not seen in rendered nav</t>
  </si>
  <si>
    <t xml:space="preserve">PDP 'Add To Cart' + 'Add To Favorites'; home 'Shop BOGO Deals', 'Save More with Online Ordering!', 'Start New Order'</t>
  </si>
  <si>
    <t xml:space="preserve">Returns: 30-day refund with receipt, animals 14-day guarantee; no shipping policy page found (only pickup/delivery/Autoship labels)</t>
  </si>
  <si>
    <t xml:space="preserve">Checkout not observed</t>
  </si>
  <si>
    <t xml:space="preserve">'Shop BOGO Deals by Category', 'Hot Deals', 'New &amp; Trending', 'Shop Deals by Pet', Featured Brands (Fromm, Open Farm), Today's Deals</t>
  </si>
  <si>
    <t xml:space="preserve">'best prices, best selection, best service. Guaranteed!' + 2016 Pet Retailer of the Year; PDP Reviews tab but no ratings seen</t>
  </si>
  <si>
    <t xml:space="preserve">248-615-0039 + 'Email Us' form; Terms: PSP Group, LLC, 17410 College Pkwy, Livonia MI 48152</t>
  </si>
  <si>
    <t xml:space="preserve">About Us page is brief: links to Services, Careers, Franchising, Leadership; award mention only</t>
  </si>
  <si>
    <t xml:space="preserve">Privacy Policy (updated March 17, 2026) + Terms of Use (updated June 24, 2024); no accessibility statement seen</t>
  </si>
  <si>
    <t xml:space="preserve">No social profile URLs captured in rendered text</t>
  </si>
  <si>
    <t xml:space="preserve">'Skip to main' link + product gallery images carry alt text</t>
  </si>
  <si>
    <t xml:space="preserve">Learning Center articles (How to Train Using Dog Treats, Flea &amp; Tick Prevention) but no dates shown</t>
  </si>
  <si>
    <t xml:space="preserve">FAQ topics (Curbside Pickup, Delivery, Autoship, Grooming, Pharmacy) + Learning Center how-tos</t>
  </si>
  <si>
    <t xml:space="preserve">Header shows Livonia store: 29493 7 Mile Road, 248-615-0039, 'OPEN today from 10:00 AM - 06:00 PM'; /store/mi/... pages</t>
  </si>
  <si>
    <t xml:space="preserve">All pages https; robots.txt Sitemap line uses https</t>
  </si>
  <si>
    <t xml:space="preserve">Sitemap: https://www.plummarket.com/wp-sitemap.xml; disallows /store/checkout/, /store/catalogsearch/, product_list_order params</t>
  </si>
  <si>
    <t xml:space="preserve">wp-sitemap.xml served a 'Client Challenge' page; /store/sitemap.xml not found; no Magento sitemap listed in robots.txt</t>
  </si>
  <si>
    <t xml:space="preserve">Home title 'Live Well, With Taste | Plum Market - Plum Market' (tagline, brand duplicated); PDP '2022 Frey Vineyards Cabernet Sauvignon...'</t>
  </si>
  <si>
    <t xml:space="preserve">Meta descriptions not observable (raw HTML gated by bot challenge)</t>
  </si>
  <si>
    <t xml:space="preserve">Canonical not observable</t>
  </si>
  <si>
    <t xml:space="preserve">/store/2022-frey-vineyards-cabernet-sauvignon-california.html and /store/wine/gifts.html - readable, hyphenated</t>
  </si>
  <si>
    <t xml:space="preserve">'2022 Frey Vineyards Cabernet Sauvignon California', 'Moët &amp; Chandon Ice Impérial Rosé Champagne' (vintage/producer/wine/region)</t>
  </si>
  <si>
    <t xml:space="preserve">Winemaker Notes: Frey 47 words, Moët ~150 words</t>
  </si>
  <si>
    <t xml:space="preserve">Single 'main product photo' per PDP (gallery controls present); alt text not verified</t>
  </si>
  <si>
    <t xml:space="preserve">'Availability: In stock'; 'was $22.00 Special Price $17.99 Save $4.01 (18%)'; SKU 721512000745-1</t>
  </si>
  <si>
    <t xml:space="preserve">'More Information' table: Country, Region, Vintage, Winery, Grape Varietals, Size, Natural Wine</t>
  </si>
  <si>
    <t xml:space="preserve">Categories (Wine &gt; Gifts, Natural/Minimal Intervention, Last Calls) but no breadcrumbs observed on PDP or category</t>
  </si>
  <si>
    <t xml:space="preserve">Sort By position/Name/Price, 12-60 per page, 611 pages of 7,323 items; no layered filters (country/varietal/price)</t>
  </si>
  <si>
    <t xml:space="preserve">Magento catalogsearch path present in robots.txt; search box not observed in rendered text</t>
  </si>
  <si>
    <t xml:space="preserve">'Add to Cart' on PDPs and every category card; home 'Ship Wine To Me', 'Drive Up &amp; Delivery'</t>
  </si>
  <si>
    <t xml:space="preserve">/store/shipping-returns behind bot challenge; only saw $18.00 'Wine Shipment' product and 'Free Shipping Selection' category</t>
  </si>
  <si>
    <t xml:space="preserve">Checkout not observed (robots blocks /store/checkout/); 'Sign In' link only</t>
  </si>
  <si>
    <t xml:space="preserve">BOGOs &amp; Sales Flyer, Featured Wines for Nationwide Shipping, 'Last Calls - Save up to 50% off', Madeline Triffon M.S. Selections</t>
  </si>
  <si>
    <t xml:space="preserve">Card accolades ('#18 Wine Spectator Top 100 of 2025'); no product reviews/ratings or store guarantee seen</t>
  </si>
  <si>
    <t xml:space="preserve">Select Your Store lists 6 addresses (375 North Maple Road, Ann Arbor MI 48103 ...); contact page gated, no phone seen</t>
  </si>
  <si>
    <t xml:space="preserve">About/story page not reachable (bot challenge); homepage has service blurbs only</t>
  </si>
  <si>
    <t xml:space="preserve">Privacy/terms links not observable; cookie-consent banner lists cookie categories only</t>
  </si>
  <si>
    <t xml:space="preserve">Store footer links: Facebook, Twitter, Instagram, Pinterest</t>
  </si>
  <si>
    <t xml:space="preserve">'Skip to Content' link on store pages; image alt not verified; no accessibility statement seen</t>
  </si>
  <si>
    <t xml:space="preserve">Blog not observable (WP pages and sitemap gated)</t>
  </si>
  <si>
    <t xml:space="preserve">FAQ/guides not observable</t>
  </si>
  <si>
    <t xml:space="preserve">Select Your Store: bare list of 6 addresses (4 MI, 2 FL), no hours or phones; /locations/ gated</t>
  </si>
  <si>
    <t xml:space="preserve">All pages fetched over https://macombwholesale.net/ via the Exa fallback; no http downgrade seen</t>
  </si>
  <si>
    <t xml:space="preserve">robots.txt allows Googlebot/Bingbot/etc. (Crawl-delay 10) but 'User-agent: * Disallow: /'; no Sitemap: line</t>
  </si>
  <si>
    <t xml:space="preserve">/sitemap.xml not found (CRAWL_NOT_FOUND); robots.txt names no sitemap</t>
  </si>
  <si>
    <t xml:space="preserve">Home 'Macomb Wholesale - Metro Detroit's Packaging, Janitorial &amp; Safety Supplies'; product titles unique (SKU + name)</t>
  </si>
  <si>
    <t xml:space="preserve">Meta descriptions not visible in text-only fallback (WebFetch blocked by robots.txt)</t>
  </si>
  <si>
    <t xml:space="preserve">Canonical tags not visible in text-only fallback</t>
  </si>
  <si>
    <t xml:space="preserve">/shadow-black-nitrile-exam-gloves-powder-free.html, /safety/gloves.html — readable Magento URL keys</t>
  </si>
  <si>
    <t xml:space="preserve">'VGuard Blue Nitrile Gloves, Powder-Free'; 'AMMEX Nitrile Exam Gloves, Powder-Free, 6 mil, X-Large, Black, 100/Box'</t>
  </si>
  <si>
    <t xml:space="preserve">Black Widow ~35 words with typos ('Recommened', 'Cosmotolgy'); VGuard ~20 words + 7 bullets; both &lt;50 words</t>
  </si>
  <si>
    <t xml:space="preserve">Product images and alt text not included in text-only fallback output</t>
  </si>
  <si>
    <t xml:space="preserve">Price ('Special Price $6.99 Regular Price $7.99') + 'Available, Call First' + 'Product Availability: Fraser Warehouse'</t>
  </si>
  <si>
    <t xml:space="preserve">Specs only as text bullets (5 mil, powder free); sizes are separate SKUs; attribute table holds SKU/availability only</t>
  </si>
  <si>
    <t xml:space="preserve">3-level tree (/safety/gloves/disposable-gloves.html, /catalog/janitorial/…); breadcrumbs not seen in fetched text</t>
  </si>
  <si>
    <t xml:space="preserve">Sort By Position/Product Name/SKU/Price/Length/Width; layered filters in URL ?price=70-80&amp;product_availability=31</t>
  </si>
  <si>
    <t xml:space="preserve">/catalogsearch/result/?q=gloves returns 'Search results for: gloves' with 20+ products</t>
  </si>
  <si>
    <t xml:space="preserve">'Add to Cart' + 'Quick List' on every product, category and search listing; nav 'Wholesale Accounts' + phone</t>
  </si>
  <si>
    <t xml:space="preserve">Delivery Policy: zones $150/$250/$500 minimum or $15/$25/$50 fee, 1-2 day delivery, UPS nationwide; no returns page</t>
  </si>
  <si>
    <t xml:space="preserve">Wholesale Accounts: 'free wholesale accounts', credit card at checkout, Net terms via credit app; /customer/account/create/</t>
  </si>
  <si>
    <t xml:space="preserve">Homepage merchandising not visible in text-only fallback (nav + phone only); listings show -13%/'New' badges</t>
  </si>
  <si>
    <t xml:space="preserve">5 named customer testimonials on About Us; product review module empty ('Be the first to review'); no badges</t>
  </si>
  <si>
    <t xml:space="preserve">Phone (586) 415-7400 8am-4pm M-F + Contact Us form; no street address seen ('off Hall Rd east of Romeo Plank')</t>
  </si>
  <si>
    <t xml:space="preserve">About Us: 30+ years, basement start, 18,000 sq ft Clinton Twp facility, 2nd generation, plus testimonials</t>
  </si>
  <si>
    <t xml:space="preserve">Privacy and Cookie Policy is Magento default text (cites 'Data Protection Act 1998'); no Terms page found</t>
  </si>
  <si>
    <t xml:space="preserve">Social links not visible in text-only fallback</t>
  </si>
  <si>
    <t xml:space="preserve">Skip link and image alt text not visible in text-only fallback</t>
  </si>
  <si>
    <t xml:space="preserve">No blog/news in nav (About Us, Delivery &amp; Minimums, MyPoints Rewards, Wholesale Accounts)</t>
  </si>
  <si>
    <t xml:space="preserve">Delivery Policy is written as Q&amp;A (How? Who? Where? When? What if?); no product guides</t>
  </si>
  <si>
    <t xml:space="preserve">Delivery zones A/B/C (15/25/50 mi) + zone map, homepage city list (Fraser, Warren, Roseville…), hours 8am-4pm M-F</t>
  </si>
  <si>
    <t xml:space="preserve">Canonical https://liparifoods.com/; every page fetched over https</t>
  </si>
  <si>
    <t xml:space="preserve">robots.txt: only Disallow: /wp-admin/ plus Sitemap: https://liparifoods.com/sitemap.xml</t>
  </si>
  <si>
    <t xml:space="preserve">sitemap.xml lists 89 URLs incl. /lip-product-range/dairy/, /brand/wholey/ and news posts</t>
  </si>
  <si>
    <t xml:space="preserve">Home title 'Lipari Foods | What's Next in Global Flavor' is tagline-only (no distributor/MI); brand titles unique</t>
  </si>
  <si>
    <t xml:space="preserve">Home 'From trusted deli and cheese to prepared…'; Wholey 'A century of seafood, done right…' both specific</t>
  </si>
  <si>
    <t xml:space="preserve">Canonical on homepage and /brand/wholey/ (also /product-range/, /connect/)</t>
  </si>
  <si>
    <t xml:space="preserve">/product-range/, /brand/wholey/, hyphenated post slugs; no IDs or query strings</t>
  </si>
  <si>
    <t xml:space="preserve">Brand pages list names only ('Garlic &amp; Butter Shrimp Rice Bowl', 'Angel Food Cake'); no size/pack format</t>
  </si>
  <si>
    <t xml:space="preserve">Brand copy ~60-70 words (Wholey, Sabrina's); category blurbs 1-2 sentences; no per-product descriptions</t>
  </si>
  <si>
    <t xml:space="preserve">One image per product; alts are filenames ('ob-product-sabrinas-cake-angelfood'); category images lack alt</t>
  </si>
  <si>
    <t xml:space="preserve">No prices or 'login for pricing' text; catalog is a login-gated Cut+Dry app; Become a Customer form only</t>
  </si>
  <si>
    <t xml:space="preserve">No pack sizes, specs or variants on brand or Product Range pages</t>
  </si>
  <si>
    <t xml:space="preserve">10 categories + brand pages, but sitemap category URLs resolve to /product-range/; no breadcrumbs</t>
  </si>
  <si>
    <t xml:space="preserve">No filters or sort on Product Range; brand pages show 4 fixed products</t>
  </si>
  <si>
    <t xml:space="preserve">No site search box in header or footer (News &amp; Trends has post-type filters only)</t>
  </si>
  <si>
    <t xml:space="preserve">'Become a Customer' in header/footer; 'Carry Lipari', 'Request Full List', 'Book a Demo' on Product Range</t>
  </si>
  <si>
    <t xml:space="preserve">No shipping, delivery or returns policy in footer (Privacy Policy and Terms of Use only)</t>
  </si>
  <si>
    <t xml:space="preserve">/become-a-customer/: form, 'A regional Lipari expert will reach out… next steps'; Compass/Direct Net logins</t>
  </si>
  <si>
    <t xml:space="preserve">Homepage links 10 category tiles and brands; no new/seasonal/featured product merchandising</t>
  </si>
  <si>
    <t xml:space="preserve">Award only as a news post ('Named 2026 WGA Vendor Of The Year'); no reviews, guarantees or badges</t>
  </si>
  <si>
    <t xml:space="preserve">Connect: 586-447-3500, info@liparifoods.com, 26661 Bunert Rd., Warren, MI 48089 + 'Send a Message' form</t>
  </si>
  <si>
    <t xml:space="preserve">/our-story/ ~650 words: founded 1938 by Jim Lipari, 65 depots, 32+ states</t>
  </si>
  <si>
    <t xml:space="preserve">Footer: /privacy-policy/ and /terms-of-use/; no accessibility statement</t>
  </si>
  <si>
    <t xml:space="preserve">LinkedIn, Facebook, YouTube linked in footer</t>
  </si>
  <si>
    <t xml:space="preserve">'Skip to content' (#content) present; product alts are filenames, category images have no alt</t>
  </si>
  <si>
    <t xml:space="preserve">WGA Vendor of the Year post dated August 20, 2026 (39 days old); listing page shows no dates</t>
  </si>
  <si>
    <t xml:space="preserve">No FAQ; Retail Highlights trend articles act as guides ('Global Foods Are Reshaping the Perimeter…')</t>
  </si>
  <si>
    <t xml:space="preserve">Only Warren HQ address on Connect; Our Story cites 65 depots/32+ states but no list, map or hours</t>
  </si>
  <si>
    <t xml:space="preserve">https everywhere; robots.txt declares 'Host: https://www.belletire.com'</t>
  </si>
  <si>
    <t xml:space="preserve">Allow: /; only confirmation/error pages disallowed; Sitemap: https://www.belletire.com/sitemap-index.xml (+ globalsiteseo index)</t>
  </si>
  <si>
    <t xml:space="preserve">Index -&gt; sitemap-0..10.xml; sitemap-0 has FAQ, buying guides, used-tires; sitemap-5 has /tire-finder/2009/gmc/acadia pages</t>
  </si>
  <si>
    <t xml:space="preserve">Rendered home title 'Belle Tire | Tires, Wheels &amp; Auto Service' but served HTML has no &lt;title&gt; on home, PDP, /faq, /stores</t>
  </si>
  <si>
    <t xml:space="preserve">No meta description in served HTML on homepage, PDP (/goodyear/assurance-maxlife/214191), /faq or /stores</t>
  </si>
  <si>
    <t xml:space="preserve">No canonical tag in served HTML on homepage or PDP</t>
  </si>
  <si>
    <t xml:space="preserve">/tires-and-wheels/tire-brands/goodyear/assurance-maxlife/214191 - readable path with numeric ID appended</t>
  </si>
  <si>
    <t xml:space="preserve">Indexed PDP titles 'Goodyear - Assurance Maxlife - 215/50R17 95V XL', 'Goodyear - Assurance All Season - 205/70R15 96T'</t>
  </si>
  <si>
    <t xml:space="preserve">PDP body not fetchable (empty client-rendered shell; Cloudflare challenge on rendered fetch)</t>
  </si>
  <si>
    <t xml:space="preserve">PDP images not fetchable</t>
  </si>
  <si>
    <t xml:space="preserve">No PDP price/availability observable; homepage shows offers only ('four Pegasus tires for $195')</t>
  </si>
  <si>
    <t xml:space="preserve">PDP specs/size selectors not fetchable (/goodyear/sizes/65088 URLs suggest size pages exist)</t>
  </si>
  <si>
    <t xml:space="preserve">Path tree Tires &amp; Wheels &gt; Tire Brands &gt; Goodyear &gt; Assurance Maxlife; breadcrumbs not observed</t>
  </si>
  <si>
    <t xml:space="preserve">Brand/category listing not fetchable (empty shell)</t>
  </si>
  <si>
    <t xml:space="preserve">Tire Finder by vehicle (/tire-finder), by size (/tire-size) and Wheel Finder; results page not observed</t>
  </si>
  <si>
    <t xml:space="preserve">Homepage 'Shop Tires' / 'Find Tires' and 'Schedule Appointment' CTAs; PDP CTA not observable</t>
  </si>
  <si>
    <t xml:space="preserve">No shipping/returns page found; /faq and Tire Protection Plan page not fetchable</t>
  </si>
  <si>
    <t xml:space="preserve">Checkout not observable</t>
  </si>
  <si>
    <t xml:space="preserve">Home: Michelin $80 back, Goodyear up to $100, Pegasus 4 for $195 with expiry dates; 'View All Current Deals' (/sale-deals)</t>
  </si>
  <si>
    <t xml:space="preserve">'We'll beat any competitor's price', Free Lifetime Maintenance, price-match page; no reviews/ratings seen</t>
  </si>
  <si>
    <t xml:space="preserve">Home: 25800 Northwestern Hwy Floor 10, Southfield MI 48075, 888-GO-BELLE (888-462-3553); contact-us page; privacy@belletire.com</t>
  </si>
  <si>
    <t xml:space="preserve">Home 'A Century of Keeping You Moving' (~80 words: since 1922, Detroit shop to 185 locations); /our-company returns 404</t>
  </si>
  <si>
    <t xml:space="preserve">Privacy Policy (effective Jan 1, 2026); Terms of Use cited but /our-company/terms-of-use 404; 'Accessibility &amp; Cookie Settings' link</t>
  </si>
  <si>
    <t xml:space="preserve">facebook.com/BelleTire/ and youtube.com/user/BelleTire in footer</t>
  </si>
  <si>
    <t xml:space="preserve">Image alt seen ('Goodyear tires logo - current tire deal'); no skip link found; accessibility settings link only</t>
  </si>
  <si>
    <t xml:space="preserve">Buying-guide articles exist (chevy-silverado-tires-wheels-buying-guide) but no dates visible; no blog index</t>
  </si>
  <si>
    <t xml:space="preserve">/faq linked in footer + vehicle buying guides (Chevy Silverado, Dodge Ram tires &amp; wheels)</t>
  </si>
  <si>
    <t xml:space="preserve">Store Locator (/stores) with 185 locations claimed; addresses/hours not visible (client-rendered)</t>
  </si>
  <si>
    <t xml:space="preserve">All pages served at https://www.germack.com/ (final URL https)</t>
  </si>
  <si>
    <t xml:space="preserve">/robots.txt returns the HTML 404 page 'Page Not Found!' - no robots file exists</t>
  </si>
  <si>
    <t xml:space="preserve">/sitemap.xml flat, ~350 URLs incl. /shop,nuts and product URLs; but every lastmod is 2017-12-05</t>
  </si>
  <si>
    <t xml:space="preserve">Every page &lt;title&gt; is 'Germack Pistachio' - homepage, /shop,nuts and both product pages identical</t>
  </si>
  <si>
    <t xml:space="preserve">Home has a specific desc; Dark Choc Almonds PDP has one; Pistachios 8oz PDP has none; category copies home desc</t>
  </si>
  <si>
    <t xml:space="preserve">No canonical seen on homepage, /shop,nuts, or either product page</t>
  </si>
  <si>
    <t xml:space="preserve">Comma-separated paths with numeric IDs: /shop,dark-chocolate-almonds-12oz-958998, /pages,refund-policy</t>
  </si>
  <si>
    <t xml:space="preserve">'Pistachios California Roasted and Salted 8oz', 'Dark Chocolate Almonds 12oz' - type + size, consistent</t>
  </si>
  <si>
    <t xml:space="preserve">Pistachios 8oz ~80 words; Dark Choc Almonds ~95 words incl. allergen/nutrition notes</t>
  </si>
  <si>
    <t xml:space="preserve">3-4 images per PDP but gallery alts are filenames: 'Artboard 2', 'dkchocalmonds', 'dkchoal3'</t>
  </si>
  <si>
    <t xml:space="preserve">Prices shown ($10.79, $14.99); no in-stock/out-of-stock text on PDP or category</t>
  </si>
  <si>
    <t xml:space="preserve">No variant selectors (sizes are separate SKUs); nutrition only as text 'Gluten Free, 6g Protein per Serving'</t>
  </si>
  <si>
    <t xml:space="preserve">Nav tree Order Here &gt; Nuts/Coffee/Pantry/Gifts; no breadcrumbs on /shop,nuts or PDPs</t>
  </si>
  <si>
    <t xml:space="preserve">/shop,nuts has only a 'Search by product name' box - no filters, sort, or pagination</t>
  </si>
  <si>
    <t xml:space="preserve">'Product search' box in header; results page not verified</t>
  </si>
  <si>
    <t xml:space="preserve">'ADD TO CART' on PDP; 'BUY NOW' on homepage best sellers</t>
  </si>
  <si>
    <t xml:space="preserve">Refund policy has specifics (10-day full refund, then store credit) but no shipping rates/times anywhere</t>
  </si>
  <si>
    <t xml:space="preserve">'CHECKOUT' link seen; guest vs. account checkout not observable from fetched pages</t>
  </si>
  <si>
    <t xml:space="preserve">Homepage 'OUR BEST SELLERS' (4 products w/ BUY NOW), 'TODAY'S SPECIALS', 'GIFTS' links</t>
  </si>
  <si>
    <t xml:space="preserve">QVC award badge 'Winner 8th time in 9 years!'; no product or store reviews</t>
  </si>
  <si>
    <t xml:space="preserve">313-784-9484; 2509 Russell St, Detroit, MI 48207; /contact form (Name, Email, Phone, Subject, message)</t>
  </si>
  <si>
    <t xml:space="preserve">/pages,the-germack-story ~1,100 words, 1912 Ellis Island origin story</t>
  </si>
  <si>
    <t xml:space="preserve">Privacy Policy linked; no Terms page; has an 'ACCESSIBILITY STATEMENT' section (bonus)</t>
  </si>
  <si>
    <t xml:space="preserve">Facebook, Twitter, Instagram linked in footer</t>
  </si>
  <si>
    <t xml:space="preserve">No skip link; main PDP image alt OK but gallery alts are filenames; accessibility statement present</t>
  </si>
  <si>
    <t xml:space="preserve">/pages,blog lists posts ('Holiday Catalog 2026', 'Pecans - good to know') but none are dated</t>
  </si>
  <si>
    <t xml:space="preserve">Blog has recipes and a 'Roasting at home' how-to; no FAQ</t>
  </si>
  <si>
    <t xml:space="preserve">/pages,store-locator zip/city search + own retail address &amp; hours 'Monday-Saturday: 8.00AM - 3.00PM'</t>
  </si>
  <si>
    <t xml:space="preserve">https on faygo.com and faygo.nbcstorefront.com</t>
  </si>
  <si>
    <t xml:space="preserve">faygo.com robots: 'Sitemap: https://www.faygo.com/sitemap_index.xml'; shop robots.txt is blank, shop /sitemap.xml 404</t>
  </si>
  <si>
    <t xml:space="preserve">sitemap_index.xml (Yoast) has only page-sitemap.xml; the shop has no sitemap</t>
  </si>
  <si>
    <t xml:space="preserve">Home title 'Homepage | Faygo Inc'; shop 'Faygo Pop Shop'; PDP title just 'Case of Faygo'</t>
  </si>
  <si>
    <t xml:space="preserve">No meta description on faygo.com home, /flavors/, shop home or PDP (og:description only 'Case of Faygo')</t>
  </si>
  <si>
    <t xml:space="preserve">Canonical https://www.faygo.com/ and https://faygo.nbcstorefront.com/case-of-faygo.html</t>
  </si>
  <si>
    <t xml:space="preserve">/flavors/, /case-of-faygo.html - readable; note duplicate path /home/case-of-faygo.html</t>
  </si>
  <si>
    <t xml:space="preserve">Single SKU titled 'Case of Faygo' - flavor and size only via dropdowns</t>
  </si>
  <si>
    <t xml:space="preserve">PDP description is the name repeated plus 'Products may take 1-2 weeks to ship.'</t>
  </si>
  <si>
    <t xml:space="preserve">One PDP image, alt 'main product photo'; faygo.com flavor images have no alt</t>
  </si>
  <si>
    <t xml:space="preserve">'As low as $8.00' + 'Availability: In stock' (plus an unrendered 'Only %1 left' placeholder)</t>
  </si>
  <si>
    <t xml:space="preserve">Flavor and Size dropdowns ('Choose an Option...') on PDP</t>
  </si>
  <si>
    <t xml:space="preserve">Shop has one 'Home' category with 1 item; no breadcrumbs</t>
  </si>
  <si>
    <t xml:space="preserve">Magento toolbar 'Sort By Position/Product Name/Price' + Filter (Color/Size) on a 1-item listing</t>
  </si>
  <si>
    <t xml:space="preserve">/catalogsearch/result/?q=faygo works ('Search results for: faygo', 1 item); no search box seen in header text</t>
  </si>
  <si>
    <t xml:space="preserve">'Buy Now' on faygo.com flavors/home -&gt; shop; 'Add to Cart' on PDP</t>
  </si>
  <si>
    <t xml:space="preserve">Store Policies: beverages ship in 4-6 weeks, 30-day garment returns, beverages final sale; no shipping rates; not linked on PDP</t>
  </si>
  <si>
    <t xml:space="preserve">Checkout not observable from fetched pages</t>
  </si>
  <si>
    <t xml:space="preserve">faygo.com home shows 10+ flavors but all link to the same single product page</t>
  </si>
  <si>
    <t xml:space="preserve">No reviews, ratings, guarantees or trust badges seen</t>
  </si>
  <si>
    <t xml:space="preserve">Contact form (/contact-us/); phone 313-925-1600 only on Store Policies; no street address ('Made in Detroit, Michigan')</t>
  </si>
  <si>
    <t xml:space="preserve">/history/ 1907-to-today timeline (~450 words, Feigenson brothers) + /corporate/</t>
  </si>
  <si>
    <t xml:space="preserve">Terms (/terms-of-use/) + Privacy Policy (/privacy-policy/) in footer</t>
  </si>
  <si>
    <t xml:space="preserve">Facebook, Instagram, Twitter linked</t>
  </si>
  <si>
    <t xml:space="preserve">'Skip to Content' on shop only; PDP alt 'main product photo'; flavor images lack alt; no a11y statement</t>
  </si>
  <si>
    <t xml:space="preserve">No blog or dated news; Pop Culture page is undated promo content</t>
  </si>
  <si>
    <t xml:space="preserve">'Get Makin'' recipes link on Pop Culture page; no FAQ</t>
  </si>
  <si>
    <t xml:space="preserve">/store-locator/ exists ('FIND YOUR FAYGO') but the tool is JS-rendered; no addresses/hours visible</t>
  </si>
  <si>
    <t xml:space="preserve">Canonical https://atlaswholesalefood.com/; note nav 'Online Ordering' points to http://atlaswholesale.pepr.app</t>
  </si>
  <si>
    <t xml:space="preserve">robots.txt returns an empty body on www and non-www hosts — no directives, no Sitemap: line</t>
  </si>
  <si>
    <t xml:space="preserve">/sitemap.xml serves the homepage HTML; Yoast /sitemap_index.xml works (post/page/news), news sitemap 6 URLs, newest 2024-01-08</t>
  </si>
  <si>
    <t xml:space="preserve">Home title 'Atlas Wholesale Food Company' (brand only); inner titles templated ('Food Service - Atlas Wholesale Food Company')</t>
  </si>
  <si>
    <t xml:space="preserve">Home 'supplying restaurants in southeast Michigan for over 71 years…'; Food Service 'Supplying the Food Service Industry…'</t>
  </si>
  <si>
    <t xml:space="preserve">Canonical on homepage and /food-service/ (also /about-us/, /contact-us/)</t>
  </si>
  <si>
    <t xml:space="preserve">/food-service/, /food-assistance-programs/, /news/dbusiness/ — readable hyphenated slugs</t>
  </si>
  <si>
    <t xml:space="preserve">No product listings publicly; Food Service shows brand logos (Heinz, Tyson, Kraft…) only; catalog sits in Pepr login app</t>
  </si>
  <si>
    <t xml:space="preserve">Food Service ~450 words and Food Assistance ~250 words of marketing copy; no product-level descriptions</t>
  </si>
  <si>
    <t xml:space="preserve">Only brand-logo images, 'no alt text attributes provided for any images' on Food Service and Food Assistance</t>
  </si>
  <si>
    <t xml:space="preserve">No prices or 'login for pricing' text; account path is clear (New Customer Application + Online Ordering link)</t>
  </si>
  <si>
    <t xml:space="preserve">No pack sizes, specs or variants on any public page</t>
  </si>
  <si>
    <t xml:space="preserve">No category tree (Food Service / Food Assistance Programs only) and no breadcrumbs</t>
  </si>
  <si>
    <t xml:space="preserve">No collection pages, filters or sort</t>
  </si>
  <si>
    <t xml:space="preserve">No site search box</t>
  </si>
  <si>
    <t xml:space="preserve">'Become a Customer' in nav; 'New Customer Application' + 'Online Ordering' buttons on home, Food Service, Food Assistance</t>
  </si>
  <si>
    <t xml:space="preserve">/refund-policy/ ~50 words: 'We do not offer refunds on any sales, all sales are final'; no delivery/shipping policy</t>
  </si>
  <si>
    <t xml:space="preserve">Jotform application: business info, delivery window, credit app (EIN, 3 trade refs), ACH; cash to driver then 7-day ACH</t>
  </si>
  <si>
    <t xml:space="preserve">Homepage promotes the Atlas Foodshow (May 6, 2026) and 2023 merger news; no product/collection merchandising</t>
  </si>
  <si>
    <t xml:space="preserve">Michigan Certified Small Business (MCSB / Michigan 50) badge on homepage; no reviews or guarantees</t>
  </si>
  <si>
    <t xml:space="preserve">Contact Us: 313-921-1251, Sales@AtlasWholesaleFood.com, 5100 Saint Jean St, Detroit MI 48213 + Westland address, form</t>
  </si>
  <si>
    <t xml:space="preserve">/about-us/ ~1,100 words: roots in early 1900s, founded 1939, three generations, Westland site acquired 2023</t>
  </si>
  <si>
    <t xml:space="preserve">Privacy Policy, Refund Policy and Opt-Out Preferences in footer; no Terms page</t>
  </si>
  <si>
    <t xml:space="preserve">Facebook, YouTube, LinkedIn in footer</t>
  </si>
  <si>
    <t xml:space="preserve">'Skip to content' (#content) present; images lack alt text</t>
  </si>
  <si>
    <t xml:space="preserve">In the News lists undated third-party articles; news sitemap newest lastmod 2024-01-08</t>
  </si>
  <si>
    <t xml:space="preserve">No FAQ, guides or recipes</t>
  </si>
  <si>
    <t xml:space="preserve">Both depots listed: 5100 Saint Jean St, Detroit 48213 and 35500 Central City Pkwy, Westland 48185; SE Michigan service area</t>
  </si>
  <si>
    <t xml:space="preserve">Canonical https://www.sunvalleyfoods.com/; note 'Customer Orders' nav link is http://www.sunvalleyfoods.com/erp</t>
  </si>
  <si>
    <t xml:space="preserve">robots.txt: 'User-agent: * / Disallow: /wp-admin/' — no Sitemap: line</t>
  </si>
  <si>
    <t xml:space="preserve">/sitemap.xml, /wp-sitemap.xml and /sitemap_index.xml all return 404; only an HTML /sitemap/ page exists</t>
  </si>
  <si>
    <t xml:space="preserve">Home title 'Sun Valley Foods' (brand only); inner titles templated ('Our Products — Sun Valley Foods')</t>
  </si>
  <si>
    <t xml:space="preserve">Homepage meta description is just 'SunValleyFoods.com'; Our Products, About and Contact have none</t>
  </si>
  <si>
    <t xml:space="preserve">Canonical on homepage and /our-products/ (and every inner page fetched)</t>
  </si>
  <si>
    <t xml:space="preserve">/our-products/, /areas-served/, /k-12-and-higher-education/ readable slugs (/legalterms-of-use/ is mangled)</t>
  </si>
  <si>
    <t xml:space="preserve">No products; Our Products lists 13 category names only ('Fluid Milk &amp; Milk By-products', 'Lunch Kits')</t>
  </si>
  <si>
    <t xml:space="preserve">Our Products ~50 words total ('We give preference to Michigan grown and processed products'); no product copy</t>
  </si>
  <si>
    <t xml:space="preserve">No images on the Our Products page</t>
  </si>
  <si>
    <t xml:space="preserve">No prices, no 'login for pricing', no account instructions; only a login-only ERP portal</t>
  </si>
  <si>
    <t xml:space="preserve">No pack sizes, specs or variants</t>
  </si>
  <si>
    <t xml:space="preserve">Flat, unlinked list of 13 categories; no breadcrumbs</t>
  </si>
  <si>
    <t xml:space="preserve">Only 'Customer Orders' (login portal) and a generic Contact Us form; no become-a-customer or request-quote CTA</t>
  </si>
  <si>
    <t xml:space="preserve">No shipping/returns policy; Areas Served only says trucks 'deliver daily on a next day basis'</t>
  </si>
  <si>
    <t xml:space="preserve">/erp is a 'Sun Valley Foods Login screen' (user name/password); no sign-up or new-customer application</t>
  </si>
  <si>
    <t xml:space="preserve">Homepage has three static feature blocks (Markets Served, Healthcare, K-12/Higher Education)</t>
  </si>
  <si>
    <t xml:space="preserve">Food Safety: HACCP planning, FDA/USDA/AIB/Michigan Dept of Education inspections; '99.9 percent delivery'; no reviews</t>
  </si>
  <si>
    <t xml:space="preserve">Contact Us has only a form (Name, Email, Subject, Message, CAPTCHA); no phone or street address on the site</t>
  </si>
  <si>
    <t xml:space="preserve">About Us ~220 words: founded 1953, family-owned, 150,000 sq ft warehouse, serves lower Michigan and Northern Ohio</t>
  </si>
  <si>
    <t xml:space="preserve">/privacy-policy/ and /legalterms-of-use/ (~75 words, minimal) linked in footer</t>
  </si>
  <si>
    <t xml:space="preserve">No social links on any fetched page</t>
  </si>
  <si>
    <t xml:space="preserve">No skip link seen; some images have alt ('Schoolchildren enjoying their lunch…'), Markets image has none</t>
  </si>
  <si>
    <t xml:space="preserve">No blog or news section</t>
  </si>
  <si>
    <t xml:space="preserve">No FAQ or guides</t>
  </si>
  <si>
    <t xml:space="preserve">Areas Served: next-day delivery 'East to Port Huron, North to Bay City, West to Grand Rapids… South to Northern Ohio'; no address</t>
  </si>
  <si>
    <t xml:space="preserve">Type</t>
  </si>
  <si>
    <t xml:space="preserve">#</t>
  </si>
  <si>
    <t xml:space="preserve">Finding</t>
  </si>
  <si>
    <t xml:space="preserve">Pillar (auto-tag)</t>
  </si>
  <si>
    <t xml:space="preserve">Strength</t>
  </si>
  <si>
    <t xml:space="preserve">PDPs are complete: 5.0-star ratings with 600-1,400 reviews, 'In Stock! Leaves Warehouse in 1-2 Days', size chart + calculator, product FAQs</t>
  </si>
  <si>
    <t xml:space="preserve">Findability is hand-tuned: unique titles/meta descriptions on home, category and PDPs, BreadcrumbList JSON-LD, clean slugs</t>
  </si>
  <si>
    <t xml:space="preserve">Trust stack: phone, street address, chat and form, WCAG 2.2 AA accessibility statement, factory store hours with map and retailer finder</t>
  </si>
  <si>
    <t xml:space="preserve">Fix</t>
  </si>
  <si>
    <t xml:space="preserve">/blog/ is an empty shell with no posts and no sitemap entries — publish dated posts (care, sizing, factory stories) or remove the page</t>
  </si>
  <si>
    <t xml:space="preserve">PDP breadcrumbs follow seasonal collections ('Home &gt; Collections &gt; Father's Day Gifting &gt; ...'); set a primary category so they read Men's &gt; Caps</t>
  </si>
  <si>
    <t xml:space="preserve">Clean the PDP price template that prints blank 'Was:' and '(You save )' on full-price items, and add a /sitemap.xml redirect to /xmlsitemap.php</t>
  </si>
  <si>
    <t xml:space="preserve">PDPs carry full spec tables (dimensions, cushion construction, frame) with review counts (4.7/31) and monthly financing</t>
  </si>
  <si>
    <t xml:space="preserve">Delivery and returns are specific: free weekday doorstep delivery, same-day options, 7-day return window with the 25% fee stated</t>
  </si>
  <si>
    <t xml:space="preserve">Deep 3-level taxonomy with breadcrumbs, strong merchandising (Bestsellers/New/Clearance) and a news blog updated Sept 2026</t>
  </si>
  <si>
    <t xml:space="preserve">Add a product sitemap covering all /product/ URLs and reference it from /sitemap.xml (only categories and guides are listed today)</t>
  </si>
  <si>
    <t xml:space="preserve">Server-render category product grids, filters/sort and the footer (privacy/terms/social links) - none appear in the served HTML</t>
  </si>
  <si>
    <t xml:space="preserve">Expand /about beyond ~75 words with the 1912 Detroit story, expose social links and phone in the footer HTML, drop Crawl-delay: 10</t>
  </si>
  <si>
    <t xml:space="preserve">Textbook Shopify SEO baseline: robots with Allow rules + Sitemap, sitemap index, unique titles, descriptions and canonicals</t>
  </si>
  <si>
    <t xml:space="preserve">Shipping page spells out tiers ($14.95 under $99, free $99-$250), 2-5 day transit, cold packs, and a 100% satisfaction guarantee</t>
  </si>
  <si>
    <t xml:space="preserve">Active content engine: 573-post Up North Blog (latest Sept 10, 2026), recipes, gifting guide, plus 11 Michigan store listings</t>
  </si>
  <si>
    <t xml:space="preserve">Add a product review app so star ratings and counts show on PDPs and collection cards - homepage testimonials are the only social proof</t>
  </si>
  <si>
    <t xml:space="preserve">Add faceted filters (product type, price, dietary, size) to /collections/* - currently sort + pagination only</t>
  </si>
  <si>
    <t xml:space="preserve">Fix PDP image alts (Amaretto: 3 images, no alt; Dark Chocolate alt says 'almonds') and expand Amaretto copy past 50 words</t>
  </si>
  <si>
    <t xml:space="preserve">Rich PDPs: 6-8 lifestyle photos with descriptive alts, ingredients, net weight, ~150-word copy and related products</t>
  </si>
  <si>
    <t xml:space="preserve">Transparent fulfillment: tiered shipping table, regional transit times, '12+ jars ship for $12', HQ address and support hours</t>
  </si>
  <si>
    <t xml:space="preserve">Six Michigan stores with addresses/phones/hours, an FAQ &amp; Allergen page, and a recipe hub</t>
  </si>
  <si>
    <t xml:space="preserve">Expand the homepage &lt;title&gt; from 'American Spoon' to brand + what/where; remove the stray '*' from the 'Jam, Preserves &amp; Nut Butters *' collection title</t>
  </si>
  <si>
    <t xml:space="preserve">Add breadcrumbs and faceted filters (fruit, product type, availability, price) to collection pages - only sort + pagination today</t>
  </si>
  <si>
    <t xml:space="preserve">Show review counts/stars on PDPs and cards, hide the 'Default Title' variant dropdown, and delete or revive the empty /blogs/news</t>
  </si>
  <si>
    <t xml:space="preserve">Category cards show price, sale percentage, star rating and review count (e.g. 4.4 stars / 1,372 reviews, 'Top Seller')</t>
  </si>
  <si>
    <t xml:space="preserve">PDPs carry deep spec tables (cord length, tank capacity, weight, similar models) plus product-specific FAQs and model-numbered titles</t>
  </si>
  <si>
    <t xml:space="preserve">Accessibility and technical hygiene: skip-link set, WCAG 2AA statement, clean sitemap index split into product/category/content files</t>
  </si>
  <si>
    <t xml:space="preserve">PDPs render price but no Add-to-Cart or stock text in served HTML — server-render the buy box and add 'In stock'/'Out of stock' state</t>
  </si>
  <si>
    <t xml:space="preserve">sitemap_0-product.xml lists discontinued models (e.g. /product/proheat-2x-upright-carpet-cleaner-1383.html) that render without price or CTA — prune or 301</t>
  </si>
  <si>
    <t xml:space="preserve">Publish shipping/returns specifics on bissell.com (footer links go to robots-blocked support.bissell.com) and add filters/sort + image alt on PLPs</t>
  </si>
  <si>
    <t xml:space="preserve">Best PLP in the group: 11 filter facets (type, availability, mechanism, cover, color, price, features, dimensions, style), 6 sorts, 372-item Load More</t>
  </si>
  <si>
    <t xml:space="preserve">PDPs show price plus 'Made to Order. Delivery in 6-8 weeks', full dimension specs, fabric swatches with codes, '$67 per month' financing, lifetime warranty</t>
  </si>
  <si>
    <t xml:space="preserve">Store locator with zip search, addresses, phones and hours, backed by a dedicated storepages.xml sitemap and geo-localized 'In stock for Columbus, OH'</t>
  </si>
  <si>
    <t xml:space="preserve">Add meta descriptions to the homepage and /b/ category pages (none present) and shorten PDP ones, which are full paragraphs of body copy</t>
  </si>
  <si>
    <t xml:space="preserve">Consolidate product URL variants — sitemap /p/name/_/R-id, PLP links /i/..., canonical /p/living-room/.../R-id — so internal links and sitemap match canonical</t>
  </si>
  <si>
    <t xml:space="preserve">Render star ratings and review counts on PDP/PLP (only a 'Reviews' anchor exists), and add an Our Story page — HQ Monroe appears only in the Privacy Notice</t>
  </si>
  <si>
    <t xml:space="preserve">Shipping and returns pages give real specifics: free over $125, UPS tiers with prices/days, 30-day window, prepaid labels, refund timing</t>
  </si>
  <si>
    <t xml:space="preserve">PDPs combine 13-colorway swatch selector, engraving add-on and spec list (case size, material, movement) with 5-6 image galleries</t>
  </si>
  <si>
    <t xml:space="preserve">Deep support content: 30+ FAQ answers, strap-changing/winding/repair-cost guides, manuals, plus a ~3,000-word About page</t>
  </si>
  <si>
    <t xml:space="preserve">PDPs (e.g. /products/runwell-watch-white): add a reviews/ratings widget and explicit stock state — no reviews or 'In stock' text at $750-$1,450</t>
  </si>
  <si>
    <t xml:space="preserve">Replace PDP breadcrumb 'Home • Runwell Watch' with the real path (Home &gt; Watches &gt; Men's &gt; Runwell) and add breadcrumbs + a sort control on /collections/*</t>
  </si>
  <si>
    <t xml:space="preserve">Write unique PDP meta descriptions (current ones are auto-truncated copy ending mid-sentence) and revive /blogs/news, last dated 2015</t>
  </si>
  <si>
    <t xml:space="preserve">Long-form product storytelling (~320-350 words, recipes, storage tips) with size variants, delivery-by dates and back-in-stock alerts</t>
  </si>
  <si>
    <t xml:space="preserve">Returnless Guarantee and full shipping rate tables on every page; guest checkout explicitly offered</t>
  </si>
  <si>
    <t xml:space="preserve">Deep 1,000+ URL sitemap, clean robots, unique titles/descriptions and 3-level breadcrumbs</t>
  </si>
  <si>
    <t xml:space="preserve">Render category product grids server-side with filters (type, milk, price) and sort - /Category.aspx pages show no products in HTML</t>
  </si>
  <si>
    <t xml:space="preserve">Trim the stuffed title suffix 'for sale. Buy online at Zingerman's Mail Order. Gourmet Gifts. Food Gifts.'; add canonicals to home/category pages</t>
  </si>
  <si>
    <t xml:space="preserve">Add product reviews and a second PDP image per product; revive The Feed (last post Sept 2024) or link fresher content from the footer</t>
  </si>
  <si>
    <t xml:space="preserve">Category pages have rich faceted filters (price bands, brand, size, width, color, activity) plus sort and a '24 of 285' count</t>
  </si>
  <si>
    <t xml:space="preserve">Guest checkout is allowed and PDPs show sale vs regular price with savings, color/size pickers and spec bullets</t>
  </si>
  <si>
    <t xml:space="preserve">Store pages list address, phone and full weekly hours; FAQ spells out 60-day returns and a 100% price-match guarantee</t>
  </si>
  <si>
    <t xml:space="preserve">Write unique product meta descriptions - PDP meta currently duplicates the title ('Under Armour Men's Charged Pursuit 3 Running Shoes')</t>
  </si>
  <si>
    <t xml:space="preserve">Add breadcrumbs (Footwear &gt; Mens &gt; Athletic) to category and PDP templates and show explicit In Stock / Out of Stock on the PDP</t>
  </si>
  <si>
    <t xml:space="preserve">Replace the generic shipping page with real rates, thresholds and delivery times; add product ratings and social profile links to the footer</t>
  </si>
  <si>
    <t xml:space="preserve">Complete product pages: color/size selectors, 8-13 images with alt text, 120-200-word descriptions with fabric specs (60/40, 12 oz/400 GSM), price plus 'Available Now!'</t>
  </si>
  <si>
    <t xml:space="preserve">Collection pages offer Availability/Price filters, eight sort options and per-page controls, and site search works (54 results for 'hoodie')</t>
  </si>
  <si>
    <t xml:space="preserve">Trust basics in place: Warren, MI address with hours, phone, email, privacy/terms/refund policies and a skip link</t>
  </si>
  <si>
    <t xml:space="preserve">Homepage head: add a canonical tag and a real meta description (none observed) and rewrite the title 'APPAREL WHOLESALE T-SHIRT HODDIES JOGGERS' to e.g. 'Wholesale Blank T-Shirts, Hoodies &amp; Joggers | Apparel Wholesale Depot, Warren MI'</t>
  </si>
  <si>
    <t xml:space="preserve">Clean product data: fix the 'Save $-4.99' compare-at bug on H1009, rename duplicated handles ('copy-of-h1001…', 'products-h9002…') with redirects, and point breadcrumbs at the real collection instead of 'All'</t>
  </si>
  <si>
    <t xml:space="preserve">Add a shipping policy (processing time, carriers, thresholds) and a wholesale-pricing/MOQ page or tier table instead of 'call (586)-510-4026'; fix the broken TikTok footer link and post to the blog (last update 2025-12-23)</t>
  </si>
  <si>
    <t xml:space="preserve">Hand-written, keyword-rich titles and meta descriptions on homepage, collections and PDPs (e.g. 'Made In Detroit Shifter Shirt | Detroit Muscle Car Tee')</t>
  </si>
  <si>
    <t xml:space="preserve">Shipping and return policies state specifics: free over $75, 2-day dispatch, 30-day window, fees, and the Clarkston return address</t>
  </si>
  <si>
    <t xml:space="preserve">PDPs show 'In stock', full size runs to 5X/6X with a measured size chart and fabric content; site search offers type/design/color/size/price filters</t>
  </si>
  <si>
    <t xml:space="preserve">Install a reviews app (Judge.me/Okendo) and add a guarantee strip — PDPs like /products/original-detroit-hoodie-1991 have zero trust signals</t>
  </si>
  <si>
    <t xml:space="preserve">Turn on Search &amp; Discovery filters for /collections/* (facets exist only on /search), add breadcrumbs, and expand 25-45-word product descriptions with fit/fabric</t>
  </si>
  <si>
    <t xml:space="preserve">Retire or restart /blogs/news-1 (last post 2016), add an FAQ page, and replace the map-only /pages/retailers with a text list of stores, addresses and hours</t>
  </si>
  <si>
    <t xml:space="preserve">Deep, logical taxonomy (Plants &gt; Evergreens &gt; Arborvitae-Upright) with breadcrumbs on both category and product pages</t>
  </si>
  <si>
    <t xml:space="preserve">Content authority: Good Advice blog updated Aug 2026, a 24-question FAQ, monthly tips, and plant warranty terms spelled out</t>
  </si>
  <si>
    <t xml:space="preserve">Per-store stock on PDPs ('In Stock' at Plymouth/Royal Oak) plus six locations with addresses, phones, hours and a corporate office page</t>
  </si>
  <si>
    <t xml:space="preserve">Fix Yoast sitemaps: enable product/product_cat/page/post sitemaps (all 404) and disable the 47 pa_* attribute sitemaps; noindex attachment pages</t>
  </si>
  <si>
    <t xml:space="preserve">Show a price and 'Add to cart' (or 'Reserve for pickup') on every PDP - Christmas silks show no price, only 'Check Store for Availability'</t>
  </si>
  <si>
    <t xml:space="preserve">Add alt text to product images, a Terms &amp; Conditions page and accessibility statement in the footer, and attribute filters on category pages</t>
  </si>
  <si>
    <t xml:space="preserve">PDP depth: full ingredient list, guaranteed analysis, 9-image gallery with alt text, Add to Cart with curbside/delivery/Autoship (save up to 35%)</t>
  </si>
  <si>
    <t xml:space="preserve">Localized store context in the header (Livonia address, phone, today's hours) with per-store landing pages</t>
  </si>
  <si>
    <t xml:space="preserve">Learning Center article library plus FAQ topics, and a clear 30-day return policy</t>
  </si>
  <si>
    <t xml:space="preserve">Rewrite the homepage &lt;title&gt; 'Home | Pet Supplies Plus' as brand + category + location, and add breadcrumbs (Dog &gt; Food &gt; Dry) to PDPs</t>
  </si>
  <si>
    <t xml:space="preserve">Server-render price and stock on PDPs - they show '$List Price' and 'Availability: loader' until store-specific JS resolves</t>
  </si>
  <si>
    <t xml:space="preserve">Make robots.txt and sitemap.xml return 200 to standard crawlers (both 403 to fetchers), add a shipping/delivery policy page, date Learning Center articles</t>
  </si>
  <si>
    <t xml:space="preserve">Large wine catalog (7,000+ items) with was/special pricing, savings %, In-stock status, SKU and a structured spec table</t>
  </si>
  <si>
    <t xml:space="preserve">Add to Cart directly from category cards and PDPs, 'You may also like' cross-sells, sort and per-page controls</t>
  </si>
  <si>
    <t xml:space="preserve">Skip-to-content link and social profile links on every store page; robots.txt blocks sort/mode duplicates and checkout</t>
  </si>
  <si>
    <t xml:space="preserve">Allowlist search crawlers past the 'Client Challenge' gate (blocks home, contact, locations, shipping and wp-sitemap.xml) and add a Magento product sitemap to robots.txt</t>
  </si>
  <si>
    <t xml:space="preserve">Add layered filters (country, varietal, region, price) and breadcrumbs to /store/wine.html - 611 pages with sort only today</t>
  </si>
  <si>
    <t xml:space="preserve">Fix data: Frey Cabernet lists 'Grape Varietals: Champagne Blend'; make the $18 'Wine Shipment' a checkout shipping method, not a product; dedupe the home title</t>
  </si>
  <si>
    <t xml:space="preserve">Full transactional Magento catalog: live prices, sale pricing (-13%), 'Available, Call First' and warehouse/special-order status on every product</t>
  </si>
  <si>
    <t xml:space="preserve">Concrete Delivery Policy: $150/$250/$500 zone minimums or $15/$25/$50 fees, 1-2 business-day guarantee, UPS nationwide, 6% MI tax note</t>
  </si>
  <si>
    <t xml:space="preserve">Working site search, seven sort keys and layered price/availability filters across a three-level category tree</t>
  </si>
  <si>
    <t xml:space="preserve">robots.txt: remove 'User-agent: * Disallow: /' and publish an XML sitemap with a Sitemap: line (none at /sitemap.xml) so non-Google engines and AI crawlers can index the catalog</t>
  </si>
  <si>
    <t xml:space="preserve">Product pages: fix stale titles/URLs (title 'Shadow Black Nitrile…' vs H1 'Black Widow'), typos ('Recommened', 'Cosmotolgy'), expand copy past 50 words and move mil/size/pack into the attribute table instead of 'Is Featured Attribute'</t>
  </si>
  <si>
    <t xml:space="preserve">Add Returns/Refund and Terms pages, replace the default Magento privacy text (UK 'Data Protection Act 1998'), and publish one street address — About says Clinton Twp HQ, Delivery Policy says 14 Mile Rd/Groesbeck (Fraser)</t>
  </si>
  <si>
    <t xml:space="preserve">Solid technical base: HTTPS, clean robots.txt with Sitemap line, 89-URL sitemap, canonical + specific meta descriptions on home, Product Range and brand pages</t>
  </si>
  <si>
    <t xml:space="preserve">B2B CTAs everywhere ('Become a Customer', 'Carry Lipari', 'Book a Demo') backed by a real Connect page (phone, email, Warren address) and a 650-word Our Story</t>
  </si>
  <si>
    <t xml:space="preserve">Fresh, categorized News &amp; Trends hub: WGA Vendor of the Year post dated Aug 20, 2026, Forkcast magazine, filters by post type</t>
  </si>
  <si>
    <t xml:space="preserve">Make the catalog visible: compass.liparifoods.com (Cut+Dry) renders only a loading GIF without JS/login — add public category pages with sample items, pack sizes and a 'login for pricing' note, and fix sitemap /lip-product-range/* URLs that redirect to /product-range/</t>
  </si>
  <si>
    <t xml:space="preserve">Add a Locations/Service Area page listing the 65 depots and 32+ states (Connect shows only Warren HQ), a header site search, and retitle the homepage to 'Lipari Foods | Specialty Food Distributor, Warren MI'</t>
  </si>
  <si>
    <t xml:space="preserve">Add breadcrumbs, replace filename alt text ('ob-product-wholey-*') and add alt to category images, publish a prospective-customer FAQ (minimums, delivery days) and show dates on the News &amp; Trends listing</t>
  </si>
  <si>
    <t xml:space="preserve">Clear conversion paths on the homepage: vehicle/size tire finder, 'Schedule Appointment', and manufacturer rebates with expiry dates</t>
  </si>
  <si>
    <t xml:space="preserve">Strong guarantees: beat-any-competitor price promise, free lifetime tire maintenance, a price-match page and financing options</t>
  </si>
  <si>
    <t xml:space="preserve">Clean robots.txt with an 11-file sitemap index, per-vehicle finder URLs, and a privacy policy updated Jan 2026 with a contact email</t>
  </si>
  <si>
    <t xml:space="preserve">Server-render title, meta description and canonical tags - served HTML for home, /faq, /stores and tire PDPs has none; content is JS-only</t>
  </si>
  <si>
    <t xml:space="preserve">Clean sitemap-0.xml: remove 'https://test-page/' and 'page-not-found-error-rebate', and add lastmod to sitemap-index.xml</t>
  </si>
  <si>
    <t xml:space="preserve">Publish a real About page (/our-company is 404) and the Terms of Use the privacy policy cites; add a skip-to-content link</t>
  </si>
  <si>
    <t xml:space="preserve">Complete XML sitemap (~350 URLs) covering every product and category page</t>
  </si>
  <si>
    <t xml:space="preserve">1,100-word founder story (1912) plus a QVC award badge, two Detroit addresses, hours, phone and a reCAPTCHA contact form</t>
  </si>
  <si>
    <t xml:space="preserve">Store locator with zip/city search, plus a blog of recipes and roasting how-tos</t>
  </si>
  <si>
    <t xml:space="preserve">Publish /robots.txt with 'Sitemap: https://www.germack.com/sitemap.xml' (currently 404), add canonical tags site-wide, refresh sitemap lastmod (all 2017)</t>
  </si>
  <si>
    <t xml:space="preserve">Replace the site-wide 'Germack Pistachio' &lt;title&gt; with unique titles (e.g. 'Dark Chocolate Almonds 12oz | Germack Pistachio Co., Detroit') and add missing PDP meta descriptions</t>
  </si>
  <si>
    <t xml:space="preserve">Add filters, sort and breadcrumbs to /shop,* category pages; add a shipping policy (rates, free-shipping threshold, transit time) linked from PDPs</t>
  </si>
  <si>
    <t xml:space="preserve">Clean WordPress brand site with canonicals, permissive robots + Yoast sitemap index, and a 1907-to-today history timeline</t>
  </si>
  <si>
    <t xml:space="preserve">Shop PDP shows price, 'In stock' status and structured Flavor/Size selectors with an 'Add to Cart' button</t>
  </si>
  <si>
    <t xml:space="preserve">Terms, Privacy and Store Policies (return window, ship timelines) linked from every footer on both domains</t>
  </si>
  <si>
    <t xml:space="preserve">Rebuild the shop catalog: one SKU 'Case of Faygo' with no description - create per-flavor products with copy, images, alt text and a category tree</t>
  </si>
  <si>
    <t xml:space="preserve">Add meta descriptions site-wide (none on home, flavors, PDP), rename 'Homepage | Faygo Inc', and give the shop a robots.txt Sitemap line + sitemap.xml</t>
  </si>
  <si>
    <t xml:space="preserve">Publish shipping rates and cut the 4-6 week beverage lead time; fix the 'Only %1 left' placeholder; add reviews and a street address/phone to Contact</t>
  </si>
  <si>
    <t xml:space="preserve">Clear B2B onboarding: 'Become a Customer' nav → Jotform application with credit app, three trade references, ACH details and spelled-out terms (cash to driver, then 7-day ACH)</t>
  </si>
  <si>
    <t xml:space="preserve">Strong story and contact layer: ~1,100-word About (since 1939, three generations), phone, two street addresses, sales email and form, MCSB award badge</t>
  </si>
  <si>
    <t xml:space="preserve">Specific homepage meta description ('supplying restaurants in southeast Michigan for over 71 years') with canonical tags and clean slugs on every page</t>
  </si>
  <si>
    <t xml:space="preserve">Fix crawl basics: robots.txt is empty and /sitemap.xml serves the homepage HTML — add a real robots.txt pointing to /sitemap_index.xml, redirect /sitemap.xml to it, and retitle the homepage to 'Atlas Wholesale Food | Foodservice Distributor, Detroit MI'</t>
  </si>
  <si>
    <t xml:space="preserve">Publish a public product-range page with categories, sample items and pack sizes plus a 'login for pricing' note, link Online Ordering over https (nav uses http://atlaswholesale.pepr.app), and add alt text to the 30+ brand logos</t>
  </si>
  <si>
    <t xml:space="preserve">Add Terms, a delivery/minimums policy and an FAQ; refresh In the News (newest item 2024) and rename the Jotform titled 'Clone of Atlas Wholesale Customer Registration Form'</t>
  </si>
  <si>
    <t xml:space="preserve">Areas Served states the delivery footprint plainly: daily next-day delivery east to Port Huron, north to Bay City, west to Grand Rapids/Midland/Jackson, south to Northern Ohio</t>
  </si>
  <si>
    <t xml:space="preserve">Food Safety page documents HACCP planning and FDA/USDA/AIB/Michigan Dept of Education inspections — the credibility institutional buyers need</t>
  </si>
  <si>
    <t xml:space="preserve">Clean HTTPS site with canonical tags and readable URLs on every page, plus dedicated market pages for K-12 and Healthcare</t>
  </si>
  <si>
    <t xml:space="preserve">SEO basics: publish an XML sitemap (none at /sitemap.xml, /wp-sitemap.xml or /sitemap_index.xml) with a Sitemap: line in robots.txt, and rewrite the homepage title/meta ('Sun Valley Foods' / 'SunValleyFoods.com') to 'Institutional Foodservice Distributor, Detroit MI'</t>
  </si>
  <si>
    <t xml:space="preserve">Add a Become a Customer page/application and a 'login for pricing' note beside Customer Orders; switch that link from http://www.sunvalleyfoods.com/erp to https and make it a prominent CTA on the homepage and Our Products</t>
  </si>
  <si>
    <t xml:space="preserve">Put the Detroit street address, phone and hours on Contact Us and in the footer (only a CAPTCHA form exists), add social links and a skip link, and expand Our Products into category pages with sample items and pack sizes</t>
  </si>
  <si>
    <t xml:space="preserve">Insights — computed live from Index and Checks</t>
  </si>
  <si>
    <t xml:space="preserve">By segment</t>
  </si>
  <si>
    <t xml:space="preserve">Stores</t>
  </si>
  <si>
    <t xml:space="preserve">Avg score</t>
  </si>
  <si>
    <t xml:space="preserve">Best</t>
  </si>
  <si>
    <t xml:space="preserve">Lowest</t>
  </si>
  <si>
    <t xml:space="preserve">By platform</t>
  </si>
  <si>
    <t xml:space="preserve">Pass rate per check (share of the index scoring 2 / 1 / 0 / U)</t>
  </si>
  <si>
    <t xml:space="preserve">Meets (2)</t>
  </si>
  <si>
    <t xml:space="preserve">Partly (1)</t>
  </si>
  <si>
    <t xml:space="preserve">Fails (0)</t>
  </si>
  <si>
    <t xml:space="preserve">Unverified</t>
  </si>
  <si>
    <t xml:space="preserve">Meets %</t>
  </si>
  <si>
    <t xml:space="preserve">Failure rank</t>
  </si>
  <si>
    <t xml:space="preserve">Failure rank 1 = the check most stores fail outright. Meets % excludes unverified observations.</t>
  </si>
  <si>
    <t xml:space="preserve">Company</t>
  </si>
  <si>
    <t xml:space="preserve">Headline fix (the reason to write)</t>
  </si>
  <si>
    <t xml:space="preserve">Title</t>
  </si>
  <si>
    <t xml:space="preserve">Channel</t>
  </si>
  <si>
    <t xml:space="preserve">Status</t>
  </si>
  <si>
    <t xml:space="preserve">Sent</t>
  </si>
  <si>
    <t xml:space="preserve">Follow-up</t>
  </si>
  <si>
    <t xml:space="preserve">Reply</t>
  </si>
  <si>
    <t xml:space="preserve">Not started</t>
  </si>
  <si>
    <t xml:space="preserve">Example Co (delete me)</t>
  </si>
  <si>
    <t xml:space="preserve">Server-render title/meta/canonical tags on product pages</t>
  </si>
  <si>
    <t xml:space="preserve">Jane Doe</t>
  </si>
  <si>
    <t xml:space="preserve">Director, E-commerce</t>
  </si>
  <si>
    <t xml:space="preserve">LinkedIn InMail</t>
  </si>
  <si>
    <t xml:space="preserve">2026-10-01</t>
  </si>
  <si>
    <t xml:space="preserve">2026-10-08</t>
  </si>
  <si>
    <t xml:space="preserve">Sent the report card + 3-fix note; offered a 20-min walkthrough</t>
  </si>
  <si>
    <t xml:space="preserve">Fill the yellow cells. Rank, score and grade pull from the Index sheet. Keep the follow-up to one week; log every reply.</t>
  </si>
  <si>
    <t xml:space="preserve">Report-card note (send with the company's page from the index)</t>
  </si>
  <si>
    <t xml:space="preserve">Subject: Your storefront, scored — [Company] on the ShelfMark index</t>
  </si>
  <si>
    <t xml:space="preserve">Hi [First name],</t>
  </si>
  <si>
    <t xml:space="preserve">I benchmark Michigan storefronts on 29 public-page checks — search visibility, catalog quality, the path to purchase, trust signals and content. [Company] is on the September 2026 index at [Score]/100 ([Grade]), ranked [Rank] of 21. Here is your page: [link]</t>
  </si>
  <si>
    <t xml:space="preserve">Where you're strong: [Strength 1, in one line].</t>
  </si>
  <si>
    <t xml:space="preserve">The one fix I'd make first: [Headline fix — why it matters in one sentence, e.g. 'every product page ships the same meta description, so search results can't tell your products apart'].</t>
  </si>
  <si>
    <t xml:space="preserve">If it would help, I can walk your team through the full report card in 20 minutes — no strings. I'm a webmaster / e-commerce specialist based in Warren, MI (7 years running catalogs of 14,000+ SKUs on Shopify, WooCommerce and Wix), and I'm currently open to full-time roles.</t>
  </si>
  <si>
    <t xml:space="preserve">Moses Batarseh</t>
  </si>
  <si>
    <t xml:space="preserve">hireme@mousabatarseh.com · mousabatarseh.com · linkedin.com/in/mousabatarseh</t>
  </si>
  <si>
    <t xml:space="preserve">Rules: keep it under 150 words, name one strength before the fix, never send a fix that isn't on their Findings row, follow up once after 7 days, then move on.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</si>
</sst>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%"/>
    <numFmt numFmtId="167" formatCode="0.0"/>
    <numFmt numFmtId="168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1D1A"/>
      <name val="Arial"/>
      <family val="0"/>
      <charset val="1"/>
    </font>
    <font>
      <sz val="11"/>
      <color rgb="FF6B6660"/>
      <name val="Arial"/>
      <family val="0"/>
      <charset val="1"/>
    </font>
    <font>
      <b val="true"/>
      <sz val="10"/>
      <color rgb="FF1F1D1A"/>
      <name val="Arial"/>
      <family val="0"/>
      <charset val="1"/>
    </font>
    <font>
      <sz val="10"/>
      <color rgb="FF1F1D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u val="single"/>
      <sz val="10"/>
      <color rgb="FF0000FF"/>
      <name val="Arial"/>
      <family val="0"/>
      <charset val="1"/>
    </font>
    <font>
      <sz val="8"/>
      <color rgb="FF6B6660"/>
      <name val="Arial"/>
      <family val="0"/>
      <charset val="1"/>
    </font>
    <font>
      <b val="true"/>
      <sz val="11"/>
      <color rgb="FF1F1D1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C8451F"/>
      <name val="Arial"/>
      <family val="0"/>
      <charset val="1"/>
    </font>
    <font>
      <b val="true"/>
      <sz val="12"/>
      <color rgb="FF1F1D1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1D1A"/>
        <bgColor rgb="FF333300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A"/>
      </left>
      <right style="thin">
        <color rgb="FFD9D4CA"/>
      </right>
      <top style="thin">
        <color rgb="FFD9D4CA"/>
      </top>
      <bottom style="thin">
        <color rgb="FFD9D4C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0">
    <dxf>
      <fill>
        <patternFill patternType="solid">
          <fgColor rgb="FF1F1D1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6B6660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E2F0D9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E2F0D9"/>
        </patternFill>
      </fill>
    </dxf>
    <dxf>
      <fill>
        <patternFill>
          <bgColor rgb="FFFFF2CC"/>
        </patternFill>
      </fill>
    </dxf>
    <dxf>
      <fill>
        <patternFill>
          <bgColor rgb="FFFCE4D6"/>
        </patternFill>
      </fill>
    </dxf>
    <dxf>
      <fill>
        <patternFill>
          <bgColor rgb="FFF8CBAD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 patternType="solid">
          <fgColor rgb="FFC8451F"/>
          <bgColor rgb="FF000000"/>
        </patternFill>
      </fill>
    </dxf>
    <dxf>
      <font>
        <name val="Arial"/>
        <charset val="1"/>
        <family val="0"/>
        <b val="1"/>
        <color rgb="FFC8451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2F0D9"/>
      <rgbColor rgb="FF660066"/>
      <rgbColor rgb="FFFF8080"/>
      <rgbColor rgb="FF0066CC"/>
      <rgbColor rgb="FFD9D4C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CE4D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B6660"/>
      <rgbColor rgb="FF969696"/>
      <rgbColor rgb="FF003366"/>
      <rgbColor rgb="FF339966"/>
      <rgbColor rgb="FF003300"/>
      <rgbColor rgb="FF333300"/>
      <rgbColor rgb="FFC8451F"/>
      <rgbColor rgb="FF993366"/>
      <rgbColor rgb="FF333399"/>
      <rgbColor rgb="FF1F1D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stormykromer.com/" TargetMode="External"/><Relationship Id="rId2" Type="http://schemas.openxmlformats.org/officeDocument/2006/relationships/hyperlink" Target="https://www.stormykromer.com/mens-caps/" TargetMode="External"/><Relationship Id="rId3" Type="http://schemas.openxmlformats.org/officeDocument/2006/relationships/hyperlink" Target="https://www.stormykromer.com/the-original-stormy-kromer-cap/" TargetMode="External"/><Relationship Id="rId4" Type="http://schemas.openxmlformats.org/officeDocument/2006/relationships/hyperlink" Target="https://www.stormykromer.com/the-rancher-cap/" TargetMode="External"/><Relationship Id="rId5" Type="http://schemas.openxmlformats.org/officeDocument/2006/relationships/hyperlink" Target="https://www.gardner-white.com/" TargetMode="External"/><Relationship Id="rId6" Type="http://schemas.openxmlformats.org/officeDocument/2006/relationships/hyperlink" Target="https://www.gardner-white.com/living-room/sofas" TargetMode="External"/><Relationship Id="rId7" Type="http://schemas.openxmlformats.org/officeDocument/2006/relationships/hyperlink" Target="https://www.gardner-white.com/product/195580-elliot-graphite-sofa" TargetMode="External"/><Relationship Id="rId8" Type="http://schemas.openxmlformats.org/officeDocument/2006/relationships/hyperlink" Target="https://www.gardner-white.com/product/191535-lawson-brown-reclining-sofa" TargetMode="External"/><Relationship Id="rId9" Type="http://schemas.openxmlformats.org/officeDocument/2006/relationships/hyperlink" Target="https://www.cherryrepublic.com/" TargetMode="External"/><Relationship Id="rId10" Type="http://schemas.openxmlformats.org/officeDocument/2006/relationships/hyperlink" Target="https://www.cherryrepublic.com/collections/chocolate" TargetMode="External"/><Relationship Id="rId11" Type="http://schemas.openxmlformats.org/officeDocument/2006/relationships/hyperlink" Target="https://www.cherryrepublic.com/products/dark-chocolate-covered-cherries-16oz" TargetMode="External"/><Relationship Id="rId12" Type="http://schemas.openxmlformats.org/officeDocument/2006/relationships/hyperlink" Target="https://www.cherryrepublic.com/products/amaretto-chocolate-covered-cherries" TargetMode="External"/><Relationship Id="rId13" Type="http://schemas.openxmlformats.org/officeDocument/2006/relationships/hyperlink" Target="https://www.spoon.com/" TargetMode="External"/><Relationship Id="rId14" Type="http://schemas.openxmlformats.org/officeDocument/2006/relationships/hyperlink" Target="https://spoon.com/collections/website-jam-preserves-nut-butters" TargetMode="External"/><Relationship Id="rId15" Type="http://schemas.openxmlformats.org/officeDocument/2006/relationships/hyperlink" Target="https://spoon.com/products/sour-cherry-preserves" TargetMode="External"/><Relationship Id="rId16" Type="http://schemas.openxmlformats.org/officeDocument/2006/relationships/hyperlink" Target="https://spoon.com/products/red-haven-peach-preserves" TargetMode="External"/><Relationship Id="rId17" Type="http://schemas.openxmlformats.org/officeDocument/2006/relationships/hyperlink" Target="https://www.bissell.com/" TargetMode="External"/><Relationship Id="rId18" Type="http://schemas.openxmlformats.org/officeDocument/2006/relationships/hyperlink" Target="https://www.bissell.com/en-us/category/products/carpet-cleaners/portable-carpet-cleaners/" TargetMode="External"/><Relationship Id="rId19" Type="http://schemas.openxmlformats.org/officeDocument/2006/relationships/hyperlink" Target="https://www.bissell.com/en-us/product/little-green-portable-carpet-upholstery-cleaner-1400B.html" TargetMode="External"/><Relationship Id="rId20" Type="http://schemas.openxmlformats.org/officeDocument/2006/relationships/hyperlink" Target="https://www.bissell.com/en-us/product/little-green-mini-portable-carpet-upholstery-cleaner-4075.html" TargetMode="External"/><Relationship Id="rId21" Type="http://schemas.openxmlformats.org/officeDocument/2006/relationships/hyperlink" Target="https://www.la-z-boy.com/" TargetMode="External"/><Relationship Id="rId22" Type="http://schemas.openxmlformats.org/officeDocument/2006/relationships/hyperlink" Target="https://www.la-z-boy.com/b/living-room/recliners" TargetMode="External"/><Relationship Id="rId23" Type="http://schemas.openxmlformats.org/officeDocument/2006/relationships/hyperlink" Target="https://www.la-z-boy.com/p/living-room/recliners/rocking-recliners/vail-rocking-recliner/R-010403" TargetMode="External"/><Relationship Id="rId24" Type="http://schemas.openxmlformats.org/officeDocument/2006/relationships/hyperlink" Target="https://www.la-z-boy.com/p/living-room/recliners/rocking-recliners/joshua-power-rocking-recliner-w-headrest/R-10U502" TargetMode="External"/><Relationship Id="rId25" Type="http://schemas.openxmlformats.org/officeDocument/2006/relationships/hyperlink" Target="https://www.shinola.com/" TargetMode="External"/><Relationship Id="rId26" Type="http://schemas.openxmlformats.org/officeDocument/2006/relationships/hyperlink" Target="https://www.shinola.com/collections/watches" TargetMode="External"/><Relationship Id="rId27" Type="http://schemas.openxmlformats.org/officeDocument/2006/relationships/hyperlink" Target="https://www.shinola.com/products/runwell-watch-white" TargetMode="External"/><Relationship Id="rId28" Type="http://schemas.openxmlformats.org/officeDocument/2006/relationships/hyperlink" Target="https://www.shinola.com/products/canfield-sport-chronograph-watch-midnight-blue" TargetMode="External"/><Relationship Id="rId29" Type="http://schemas.openxmlformats.org/officeDocument/2006/relationships/hyperlink" Target="https://www.zingermans.com/" TargetMode="External"/><Relationship Id="rId30" Type="http://schemas.openxmlformats.org/officeDocument/2006/relationships/hyperlink" Target="https://www.zingermans.com/Category.aspx?Category=american_beauties" TargetMode="External"/><Relationship Id="rId31" Type="http://schemas.openxmlformats.org/officeDocument/2006/relationships/hyperlink" Target="https://www.zingermans.com/Product/bayley-hazen-blue-cheese-from-jasper-hill/C-BYZ" TargetMode="External"/><Relationship Id="rId32" Type="http://schemas.openxmlformats.org/officeDocument/2006/relationships/hyperlink" Target="https://www.zingermans.com/Product/zingermans-manchester-cheese/C-MNC" TargetMode="External"/><Relationship Id="rId33" Type="http://schemas.openxmlformats.org/officeDocument/2006/relationships/hyperlink" Target="https://www.dunhamssports.com/" TargetMode="External"/><Relationship Id="rId34" Type="http://schemas.openxmlformats.org/officeDocument/2006/relationships/hyperlink" Target="https://www.dunhamssports.com/footwear-1/" TargetMode="External"/><Relationship Id="rId35" Type="http://schemas.openxmlformats.org/officeDocument/2006/relationships/hyperlink" Target="https://www.dunhamssports.com/under-armour-men-s-charged-pursuit-3-running-shoes-W0000117118.html" TargetMode="External"/><Relationship Id="rId36" Type="http://schemas.openxmlformats.org/officeDocument/2006/relationships/hyperlink" Target="https://www.dunhamssports.com/under-armour-men-s-charged-assert-10-wide-running-shoes-W0000138232.html" TargetMode="External"/><Relationship Id="rId37" Type="http://schemas.openxmlformats.org/officeDocument/2006/relationships/hyperlink" Target="https://www.apparelwholesaledepot.com/" TargetMode="External"/><Relationship Id="rId38" Type="http://schemas.openxmlformats.org/officeDocument/2006/relationships/hyperlink" Target="https://www.apparelwholesaledepot.com/collections/mens-blank-apparel" TargetMode="External"/><Relationship Id="rId39" Type="http://schemas.openxmlformats.org/officeDocument/2006/relationships/hyperlink" Target="https://www.apparelwholesaledepot.com/products/h1009-blended-cotton-polyester-unisex-t-shirt" TargetMode="External"/><Relationship Id="rId40" Type="http://schemas.openxmlformats.org/officeDocument/2006/relationships/hyperlink" Target="https://www.apparelwholesaledepot.com/products/products-h9002-unisex-heavy-blend-hoodie" TargetMode="External"/><Relationship Id="rId41" Type="http://schemas.openxmlformats.org/officeDocument/2006/relationships/hyperlink" Target="https://www.madeindetroit.com/" TargetMode="External"/><Relationship Id="rId42" Type="http://schemas.openxmlformats.org/officeDocument/2006/relationships/hyperlink" Target="https://www.madeindetroit.com/collections/mens" TargetMode="External"/><Relationship Id="rId43" Type="http://schemas.openxmlformats.org/officeDocument/2006/relationships/hyperlink" Target="https://www.madeindetroit.com/products/original-detroit-hoodie-1991" TargetMode="External"/><Relationship Id="rId44" Type="http://schemas.openxmlformats.org/officeDocument/2006/relationships/hyperlink" Target="https://www.madeindetroit.com/products/detroit-shifter-tshirt-2006" TargetMode="External"/><Relationship Id="rId45" Type="http://schemas.openxmlformats.org/officeDocument/2006/relationships/hyperlink" Target="https://www.englishgardens.com/" TargetMode="External"/><Relationship Id="rId46" Type="http://schemas.openxmlformats.org/officeDocument/2006/relationships/hyperlink" Target="https://www.englishgardens.com/christmas-silks/flowers-stems/" TargetMode="External"/><Relationship Id="rId47" Type="http://schemas.openxmlformats.org/officeDocument/2006/relationships/hyperlink" Target="https://www.englishgardens.com/green-giant-arborvitae-3-gallon-pot/" TargetMode="External"/><Relationship Id="rId48" Type="http://schemas.openxmlformats.org/officeDocument/2006/relationships/hyperlink" Target="https://www.englishgardens.com/product/dark-red-velvet-poinsettia-clip/" TargetMode="External"/><Relationship Id="rId49" Type="http://schemas.openxmlformats.org/officeDocument/2006/relationships/hyperlink" Target="https://www.petsuppliesplus.com/" TargetMode="External"/><Relationship Id="rId50" Type="http://schemas.openxmlformats.org/officeDocument/2006/relationships/hyperlink" Target="https://www.petsuppliesplus.com/categories/shops/on-sale" TargetMode="External"/><Relationship Id="rId51" Type="http://schemas.openxmlformats.org/officeDocument/2006/relationships/hyperlink" Target="https://www.petsuppliesplus.com/categories/dog/food/dry/blue-buffalo-life-protection-formula-natural-puppy-dry-dog-food-chicken-and-brown-rice/3703" TargetMode="External"/><Relationship Id="rId52" Type="http://schemas.openxmlformats.org/officeDocument/2006/relationships/hyperlink" Target="https://www.petsuppliesplus.com/categories/dog/food/premium/dry/purina-pro-plan-toy-breed-dog-food-with-probiotics-for-dogs-chicken--rice-formula/19709" TargetMode="External"/><Relationship Id="rId53" Type="http://schemas.openxmlformats.org/officeDocument/2006/relationships/hyperlink" Target="https://www.plummarket.com/" TargetMode="External"/><Relationship Id="rId54" Type="http://schemas.openxmlformats.org/officeDocument/2006/relationships/hyperlink" Target="https://www.plummarket.com/store/wine.html" TargetMode="External"/><Relationship Id="rId55" Type="http://schemas.openxmlformats.org/officeDocument/2006/relationships/hyperlink" Target="https://www.plummarket.com/store/2022-frey-vineyards-cabernet-sauvignon-california.html" TargetMode="External"/><Relationship Id="rId56" Type="http://schemas.openxmlformats.org/officeDocument/2006/relationships/hyperlink" Target="https://www.plummarket.com/store/moet-chandon-ice-imperial-rose-champagne.html" TargetMode="External"/><Relationship Id="rId57" Type="http://schemas.openxmlformats.org/officeDocument/2006/relationships/hyperlink" Target="https://macombwholesale.net/" TargetMode="External"/><Relationship Id="rId58" Type="http://schemas.openxmlformats.org/officeDocument/2006/relationships/hyperlink" Target="https://macombwholesale.net/safety/gloves.html" TargetMode="External"/><Relationship Id="rId59" Type="http://schemas.openxmlformats.org/officeDocument/2006/relationships/hyperlink" Target="https://macombwholesale.net/shadow-black-nitrile-exam-gloves-powder-free.html" TargetMode="External"/><Relationship Id="rId60" Type="http://schemas.openxmlformats.org/officeDocument/2006/relationships/hyperlink" Target="https://macombwholesale.net/pro-blue-nitrile-exam-gloves-powder-free.html" TargetMode="External"/><Relationship Id="rId61" Type="http://schemas.openxmlformats.org/officeDocument/2006/relationships/hyperlink" Target="https://liparifoods.com/" TargetMode="External"/><Relationship Id="rId62" Type="http://schemas.openxmlformats.org/officeDocument/2006/relationships/hyperlink" Target="https://liparifoods.com/product-range/" TargetMode="External"/><Relationship Id="rId63" Type="http://schemas.openxmlformats.org/officeDocument/2006/relationships/hyperlink" Target="https://liparifoods.com/brand/wholey/" TargetMode="External"/><Relationship Id="rId64" Type="http://schemas.openxmlformats.org/officeDocument/2006/relationships/hyperlink" Target="https://liparifoods.com/brand/sabrinas/" TargetMode="External"/><Relationship Id="rId65" Type="http://schemas.openxmlformats.org/officeDocument/2006/relationships/hyperlink" Target="https://www.belletire.com/" TargetMode="External"/><Relationship Id="rId66" Type="http://schemas.openxmlformats.org/officeDocument/2006/relationships/hyperlink" Target="https://www.belletire.com/tires-and-wheels/tire-brands" TargetMode="External"/><Relationship Id="rId67" Type="http://schemas.openxmlformats.org/officeDocument/2006/relationships/hyperlink" Target="https://www.belletire.com/tires-and-wheels/tire-brands/goodyear/assurance-maxlife/214191" TargetMode="External"/><Relationship Id="rId68" Type="http://schemas.openxmlformats.org/officeDocument/2006/relationships/hyperlink" Target="https://www.belletire.com/tires-and-wheels/tire-brands/goodyear/assurance-all-season/146686" TargetMode="External"/><Relationship Id="rId69" Type="http://schemas.openxmlformats.org/officeDocument/2006/relationships/hyperlink" Target="https://www.germack.com/" TargetMode="External"/><Relationship Id="rId70" Type="http://schemas.openxmlformats.org/officeDocument/2006/relationships/hyperlink" Target="https://www.germack.com/shop,nuts" TargetMode="External"/><Relationship Id="rId71" Type="http://schemas.openxmlformats.org/officeDocument/2006/relationships/hyperlink" Target="https://www.germack.com/shop,pistachios-california-roasted-and-salted-8oz-5723" TargetMode="External"/><Relationship Id="rId72" Type="http://schemas.openxmlformats.org/officeDocument/2006/relationships/hyperlink" Target="https://www.germack.com/shop,dark-chocolate-almonds-12oz-958998" TargetMode="External"/><Relationship Id="rId73" Type="http://schemas.openxmlformats.org/officeDocument/2006/relationships/hyperlink" Target="https://www.faygo.com/" TargetMode="External"/><Relationship Id="rId74" Type="http://schemas.openxmlformats.org/officeDocument/2006/relationships/hyperlink" Target="https://faygo.nbcstorefront.com/" TargetMode="External"/><Relationship Id="rId75" Type="http://schemas.openxmlformats.org/officeDocument/2006/relationships/hyperlink" Target="https://faygo.nbcstorefront.com/case-of-faygo.html" TargetMode="External"/><Relationship Id="rId76" Type="http://schemas.openxmlformats.org/officeDocument/2006/relationships/hyperlink" Target="https://www.atlaswholesalefood.com/" TargetMode="External"/><Relationship Id="rId77" Type="http://schemas.openxmlformats.org/officeDocument/2006/relationships/hyperlink" Target="https://atlaswholesalefood.com/food-service/" TargetMode="External"/><Relationship Id="rId78" Type="http://schemas.openxmlformats.org/officeDocument/2006/relationships/hyperlink" Target="https://form.jotform.com/260184026767157" TargetMode="External"/><Relationship Id="rId79" Type="http://schemas.openxmlformats.org/officeDocument/2006/relationships/hyperlink" Target="https://atlaswholesalefood.com/food-assistance-programs/" TargetMode="External"/><Relationship Id="rId80" Type="http://schemas.openxmlformats.org/officeDocument/2006/relationships/hyperlink" Target="https://www.sunvalleyfoods.com/" TargetMode="External"/><Relationship Id="rId81" Type="http://schemas.openxmlformats.org/officeDocument/2006/relationships/hyperlink" Target="https://www.sunvalleyfoods.com/our-products/" TargetMode="External"/><Relationship Id="rId82" Type="http://schemas.openxmlformats.org/officeDocument/2006/relationships/hyperlink" Target="https://www.sunvalleyfoods.com/erp" TargetMode="External"/><Relationship Id="rId83" Type="http://schemas.openxmlformats.org/officeDocument/2006/relationships/hyperlink" Target="https://www.sunvalleyfoods.com/k-12-and-higher-education/" TargetMode="External"/><Relationship Id="rId84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60" hidden="false" customHeight="true" outlineLevel="0" collapsed="false">
      <c r="B5" s="3" t="s">
        <v>2</v>
      </c>
      <c r="C5" s="4" t="s">
        <v>3</v>
      </c>
    </row>
    <row r="6" customFormat="false" ht="90" hidden="false" customHeight="true" outlineLevel="0" collapsed="false">
      <c r="B6" s="3" t="s">
        <v>4</v>
      </c>
      <c r="C6" s="4" t="s">
        <v>5</v>
      </c>
    </row>
    <row r="7" customFormat="false" ht="30" hidden="false" customHeight="true" outlineLevel="0" collapsed="false">
      <c r="B7" s="3" t="s">
        <v>6</v>
      </c>
      <c r="C7" s="4" t="s">
        <v>7</v>
      </c>
    </row>
    <row r="8" customFormat="false" ht="90" hidden="false" customHeight="true" outlineLevel="0" collapsed="false">
      <c r="B8" s="3" t="s">
        <v>8</v>
      </c>
      <c r="C8" s="4" t="s">
        <v>9</v>
      </c>
    </row>
    <row r="9" customFormat="false" ht="60" hidden="false" customHeight="true" outlineLevel="0" collapsed="false">
      <c r="B9" s="3" t="s">
        <v>10</v>
      </c>
      <c r="C9" s="4" t="s">
        <v>11</v>
      </c>
    </row>
    <row r="10" customFormat="false" ht="30" hidden="false" customHeight="true" outlineLevel="0" collapsed="false">
      <c r="B10" s="3" t="s">
        <v>12</v>
      </c>
      <c r="C10" s="4" t="s">
        <v>13</v>
      </c>
    </row>
    <row r="11" customFormat="false" ht="60" hidden="false" customHeight="true" outlineLevel="0" collapsed="false">
      <c r="B11" s="3" t="s">
        <v>14</v>
      </c>
      <c r="C11" s="4" t="s">
        <v>15</v>
      </c>
    </row>
    <row r="12" customFormat="false" ht="30" hidden="false" customHeight="true" outlineLevel="0" collapsed="false">
      <c r="B12" s="3" t="s">
        <v>16</v>
      </c>
      <c r="C12" s="4" t="s">
        <v>17</v>
      </c>
    </row>
    <row r="14" customFormat="false" ht="15" hidden="false" customHeight="false" outlineLevel="0" collapsed="false">
      <c r="B14" s="5" t="s">
        <v>18</v>
      </c>
      <c r="C14" s="6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18"/>
    <col collapsed="false" customWidth="true" hidden="false" outlineLevel="0" max="4" min="4" style="0" width="19"/>
    <col collapsed="false" customWidth="true" hidden="false" outlineLevel="0" max="5" min="5" style="0" width="20"/>
    <col collapsed="false" customWidth="true" hidden="false" outlineLevel="0" max="6" min="6" style="0" width="30"/>
    <col collapsed="false" customWidth="true" hidden="false" outlineLevel="0" max="7" min="7" style="0" width="34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5"/>
    <col collapsed="false" customWidth="true" hidden="false" outlineLevel="0" max="11" min="11" style="0" width="11"/>
    <col collapsed="false" customWidth="true" hidden="false" outlineLevel="0" max="12" min="12" style="0" width="5"/>
    <col collapsed="false" customWidth="true" hidden="false" outlineLevel="0" max="13" min="13" style="0" width="9"/>
    <col collapsed="false" customWidth="true" hidden="false" outlineLevel="0" max="14" min="14" style="0" width="5"/>
    <col collapsed="false" customWidth="true" hidden="false" outlineLevel="0" max="15" min="15" style="0" width="9"/>
    <col collapsed="false" customWidth="true" hidden="false" outlineLevel="0" max="16" min="16" style="0" width="5"/>
    <col collapsed="false" customWidth="true" hidden="false" outlineLevel="0" max="17" min="17" style="0" width="11"/>
    <col collapsed="false" customWidth="true" hidden="false" outlineLevel="0" max="18" min="18" style="0" width="5"/>
    <col collapsed="false" customWidth="true" hidden="false" outlineLevel="0" max="20" min="19" style="0" width="10"/>
    <col collapsed="false" customWidth="true" hidden="false" outlineLevel="0" max="21" min="21" style="0" width="11"/>
    <col collapsed="false" customWidth="true" hidden="false" outlineLevel="0" max="22" min="22" style="0" width="12"/>
    <col collapsed="false" customWidth="true" hidden="false" outlineLevel="0" max="23" min="23" style="0" width="7"/>
    <col collapsed="false" customWidth="true" hidden="false" outlineLevel="0" max="24" min="24" style="0" width="12"/>
    <col collapsed="false" customWidth="true" hidden="false" outlineLevel="0" max="27" min="25" style="0" width="40"/>
    <col collapsed="false" customWidth="true" hidden="false" outlineLevel="0" max="28" min="28" style="0" width="50"/>
  </cols>
  <sheetData>
    <row r="1" customFormat="false" ht="31.5" hidden="false" customHeight="true" outlineLevel="0" collapsed="false">
      <c r="A1" s="7" t="s">
        <v>20</v>
      </c>
      <c r="B1" s="7" t="s">
        <v>21</v>
      </c>
      <c r="C1" s="7" t="s">
        <v>22</v>
      </c>
      <c r="D1" s="7" t="s">
        <v>23</v>
      </c>
      <c r="E1" s="7" t="s">
        <v>24</v>
      </c>
      <c r="F1" s="7" t="s">
        <v>25</v>
      </c>
      <c r="G1" s="7" t="s">
        <v>26</v>
      </c>
      <c r="H1" s="7" t="s">
        <v>27</v>
      </c>
      <c r="I1" s="7" t="s">
        <v>28</v>
      </c>
      <c r="J1" s="7" t="s">
        <v>29</v>
      </c>
      <c r="K1" s="7" t="s">
        <v>30</v>
      </c>
      <c r="L1" s="7" t="s">
        <v>31</v>
      </c>
      <c r="M1" s="7" t="s">
        <v>32</v>
      </c>
      <c r="N1" s="7" t="s">
        <v>33</v>
      </c>
      <c r="O1" s="7" t="s">
        <v>34</v>
      </c>
      <c r="P1" s="7" t="s">
        <v>35</v>
      </c>
      <c r="Q1" s="7" t="s">
        <v>36</v>
      </c>
      <c r="R1" s="7" t="s">
        <v>37</v>
      </c>
      <c r="S1" s="7" t="s">
        <v>38</v>
      </c>
      <c r="T1" s="7" t="s">
        <v>39</v>
      </c>
      <c r="U1" s="7" t="s">
        <v>40</v>
      </c>
      <c r="V1" s="7" t="s">
        <v>41</v>
      </c>
      <c r="W1" s="7" t="s">
        <v>42</v>
      </c>
      <c r="X1" s="7" t="s">
        <v>43</v>
      </c>
      <c r="Y1" s="7" t="s">
        <v>44</v>
      </c>
      <c r="Z1" s="7" t="s">
        <v>45</v>
      </c>
      <c r="AA1" s="7" t="s">
        <v>46</v>
      </c>
      <c r="AB1" s="7" t="s">
        <v>47</v>
      </c>
    </row>
    <row r="2" customFormat="false" ht="30" hidden="false" customHeight="true" outlineLevel="0" collapsed="false">
      <c r="A2" s="8" t="n">
        <f aca="false">IF(V2="","",RANK(V2,$V$2:$V$22,0))</f>
        <v>1</v>
      </c>
      <c r="B2" s="9" t="s">
        <v>48</v>
      </c>
      <c r="C2" s="10" t="s">
        <v>49</v>
      </c>
      <c r="D2" s="10" t="s">
        <v>50</v>
      </c>
      <c r="E2" s="10" t="s">
        <v>51</v>
      </c>
      <c r="F2" s="11" t="s">
        <v>52</v>
      </c>
      <c r="G2" s="12" t="s">
        <v>53</v>
      </c>
      <c r="H2" s="8" t="s">
        <v>54</v>
      </c>
      <c r="I2" s="13" t="n">
        <f aca="false">IFERROR(SUMIFS(Checks!$E$2:$E$910,Checks!$A$2:$A$910,$B2,Checks!$B$2:$B$910,"F")/(2*COUNTIFS(Checks!$A$2:$A$910,$B2,Checks!$B$2:$B$910,"F",Checks!$E$2:$E$910,"&gt;=0")),"")</f>
        <v>0.9375</v>
      </c>
      <c r="J2" s="14" t="n">
        <f aca="false">COUNTIFS(Checks!$A$2:$A$910,$B2,Checks!$B$2:$B$910,"F",Checks!$E$2:$E$910,"&gt;=0")</f>
        <v>8</v>
      </c>
      <c r="K2" s="13" t="n">
        <f aca="false">IFERROR(SUMIFS(Checks!$E$2:$E$910,Checks!$A$2:$A$910,$B2,Checks!$B$2:$B$910,"C")/(2*COUNTIFS(Checks!$A$2:$A$910,$B2,Checks!$B$2:$B$910,"C",Checks!$E$2:$E$910,"&gt;=0")),"")</f>
        <v>1</v>
      </c>
      <c r="L2" s="14" t="n">
        <f aca="false">COUNTIFS(Checks!$A$2:$A$910,$B2,Checks!$B$2:$B$910,"C",Checks!$E$2:$E$910,"&gt;=0")</f>
        <v>8</v>
      </c>
      <c r="M2" s="13" t="n">
        <f aca="false">IFERROR(SUMIFS(Checks!$E$2:$E$910,Checks!$A$2:$A$910,$B2,Checks!$B$2:$B$910,"B")/(2*COUNTIFS(Checks!$A$2:$A$910,$B2,Checks!$B$2:$B$910,"B",Checks!$E$2:$E$910,"&gt;=0")),"")</f>
        <v>1</v>
      </c>
      <c r="N2" s="14" t="n">
        <f aca="false">COUNTIFS(Checks!$A$2:$A$910,$B2,Checks!$B$2:$B$910,"B",Checks!$E$2:$E$910,"&gt;=0")</f>
        <v>4</v>
      </c>
      <c r="O2" s="13" t="n">
        <f aca="false">IFERROR(SUMIFS(Checks!$E$2:$E$910,Checks!$A$2:$A$910,$B2,Checks!$B$2:$B$910,"T")/(2*COUNTIFS(Checks!$A$2:$A$910,$B2,Checks!$B$2:$B$910,"T",Checks!$E$2:$E$910,"&gt;=0")),"")</f>
        <v>1</v>
      </c>
      <c r="P2" s="14" t="n">
        <f aca="false">COUNTIFS(Checks!$A$2:$A$910,$B2,Checks!$B$2:$B$910,"T",Checks!$E$2:$E$910,"&gt;=0")</f>
        <v>5</v>
      </c>
      <c r="Q2" s="13" t="n">
        <f aca="false">IFERROR(SUMIFS(Checks!$E$2:$E$910,Checks!$A$2:$A$910,$B2,Checks!$B$2:$B$910,"N")/(2*COUNTIFS(Checks!$A$2:$A$910,$B2,Checks!$B$2:$B$910,"N",Checks!$E$2:$E$910,"&gt;=0")),"")</f>
        <v>0.666666666666667</v>
      </c>
      <c r="R2" s="14" t="n">
        <f aca="false">COUNTIFS(Checks!$A$2:$A$910,$B2,Checks!$B$2:$B$910,"N",Checks!$E$2:$E$910,"&gt;=0")</f>
        <v>3</v>
      </c>
      <c r="S2" s="8" t="n">
        <f aca="false">J2+L2+N2+P2+R2</f>
        <v>28</v>
      </c>
      <c r="T2" s="15" t="n">
        <f aca="false">S2/29</f>
        <v>0.96551724137931</v>
      </c>
      <c r="U2" s="8" t="str">
        <f aca="false">IF(S2&gt;=26,"High",IF(S2&gt;=20,"Medium","Low"))</f>
        <v>High</v>
      </c>
      <c r="V2" s="16" t="n">
        <f aca="false">IF((IF(J2&gt;0,Rubric!$C$3,0)+IF(L2&gt;0,Rubric!$C$4,0)+IF(N2&gt;0,Rubric!$C$5,0)+IF(P2&gt;0,Rubric!$C$6,0)+IF(R2&gt;0,Rubric!$C$7,0))=0,"",ROUND(100*(IF(J2&gt;0,Rubric!$C$3*I2,0)+IF(L2&gt;0,Rubric!$C$4*K2,0)+IF(N2&gt;0,Rubric!$C$5*M2,0)+IF(P2&gt;0,Rubric!$C$6*O2,0)+IF(R2&gt;0,Rubric!$C$7*Q2,0))/(IF(J2&gt;0,Rubric!$C$3,0)+IF(L2&gt;0,Rubric!$C$4,0)+IF(N2&gt;0,Rubric!$C$5,0)+IF(P2&gt;0,Rubric!$C$6,0)+IF(R2&gt;0,Rubric!$C$7,0)),1))</f>
        <v>95.1</v>
      </c>
      <c r="W2" s="17" t="str">
        <f aca="false">IF(V2="","",IF(V2&gt;=Rubric!$C$11,"A",IF(V2&gt;=Rubric!$C$12,"B",IF(V2&gt;=Rubric!$C$13,"C",IF(V2&gt;=Rubric!$C$14,"D","F")))))</f>
        <v>A</v>
      </c>
      <c r="X2" s="10" t="str">
        <f aca="false">IF(W2="","",IF(W2="A","Benchmark",IF(W2="B","Strong",IF(W2="C","Developing",IF(W2="D","Needs work","At risk")))))</f>
        <v>Benchmark</v>
      </c>
      <c r="Y2" s="12" t="s">
        <v>55</v>
      </c>
      <c r="Z2" s="12" t="s">
        <v>56</v>
      </c>
      <c r="AA2" s="12" t="s">
        <v>57</v>
      </c>
      <c r="AB2" s="11" t="s">
        <v>58</v>
      </c>
    </row>
    <row r="3" customFormat="false" ht="30" hidden="false" customHeight="true" outlineLevel="0" collapsed="false">
      <c r="A3" s="8" t="n">
        <f aca="false">IF(V3="","",RANK(V3,$V$2:$V$22,0))</f>
        <v>2</v>
      </c>
      <c r="B3" s="9" t="s">
        <v>59</v>
      </c>
      <c r="C3" s="10" t="s">
        <v>60</v>
      </c>
      <c r="D3" s="10" t="s">
        <v>61</v>
      </c>
      <c r="E3" s="10" t="s">
        <v>62</v>
      </c>
      <c r="F3" s="11" t="s">
        <v>63</v>
      </c>
      <c r="G3" s="12" t="s">
        <v>64</v>
      </c>
      <c r="H3" s="8" t="s">
        <v>54</v>
      </c>
      <c r="I3" s="13" t="n">
        <f aca="false">IFERROR(SUMIFS(Checks!$E$2:$E$910,Checks!$A$2:$A$910,$B3,Checks!$B$2:$B$910,"F")/(2*COUNTIFS(Checks!$A$2:$A$910,$B3,Checks!$B$2:$B$910,"F",Checks!$E$2:$E$910,"&gt;=0")),"")</f>
        <v>0.928571428571429</v>
      </c>
      <c r="J3" s="14" t="n">
        <f aca="false">COUNTIFS(Checks!$A$2:$A$910,$B3,Checks!$B$2:$B$910,"F",Checks!$E$2:$E$910,"&gt;=0")</f>
        <v>7</v>
      </c>
      <c r="K3" s="13" t="n">
        <f aca="false">IFERROR(SUMIFS(Checks!$E$2:$E$910,Checks!$A$2:$A$910,$B3,Checks!$B$2:$B$910,"C")/(2*COUNTIFS(Checks!$A$2:$A$910,$B3,Checks!$B$2:$B$910,"C",Checks!$E$2:$E$910,"&gt;=0")),"")</f>
        <v>0.916666666666667</v>
      </c>
      <c r="L3" s="14" t="n">
        <f aca="false">COUNTIFS(Checks!$A$2:$A$910,$B3,Checks!$B$2:$B$910,"C",Checks!$E$2:$E$910,"&gt;=0")</f>
        <v>6</v>
      </c>
      <c r="M3" s="13" t="n">
        <f aca="false">IFERROR(SUMIFS(Checks!$E$2:$E$910,Checks!$A$2:$A$910,$B3,Checks!$B$2:$B$910,"B")/(2*COUNTIFS(Checks!$A$2:$A$910,$B3,Checks!$B$2:$B$910,"B",Checks!$E$2:$E$910,"&gt;=0")),"")</f>
        <v>1</v>
      </c>
      <c r="N3" s="14" t="n">
        <f aca="false">COUNTIFS(Checks!$A$2:$A$910,$B3,Checks!$B$2:$B$910,"B",Checks!$E$2:$E$910,"&gt;=0")</f>
        <v>3</v>
      </c>
      <c r="O3" s="13" t="n">
        <f aca="false">IFERROR(SUMIFS(Checks!$E$2:$E$910,Checks!$A$2:$A$910,$B3,Checks!$B$2:$B$910,"T")/(2*COUNTIFS(Checks!$A$2:$A$910,$B3,Checks!$B$2:$B$910,"T",Checks!$E$2:$E$910,"&gt;=0")),"")</f>
        <v>0.875</v>
      </c>
      <c r="P3" s="14" t="n">
        <f aca="false">COUNTIFS(Checks!$A$2:$A$910,$B3,Checks!$B$2:$B$910,"T",Checks!$E$2:$E$910,"&gt;=0")</f>
        <v>4</v>
      </c>
      <c r="Q3" s="13" t="n">
        <f aca="false">IFERROR(SUMIFS(Checks!$E$2:$E$910,Checks!$A$2:$A$910,$B3,Checks!$B$2:$B$910,"N")/(2*COUNTIFS(Checks!$A$2:$A$910,$B3,Checks!$B$2:$B$910,"N",Checks!$E$2:$E$910,"&gt;=0")),"")</f>
        <v>1</v>
      </c>
      <c r="R3" s="14" t="n">
        <f aca="false">COUNTIFS(Checks!$A$2:$A$910,$B3,Checks!$B$2:$B$910,"N",Checks!$E$2:$E$910,"&gt;=0")</f>
        <v>3</v>
      </c>
      <c r="S3" s="8" t="n">
        <f aca="false">J3+L3+N3+P3+R3</f>
        <v>23</v>
      </c>
      <c r="T3" s="15" t="n">
        <f aca="false">S3/29</f>
        <v>0.793103448275862</v>
      </c>
      <c r="U3" s="8" t="str">
        <f aca="false">IF(S3&gt;=26,"High",IF(S3&gt;=20,"Medium","Low"))</f>
        <v>Medium</v>
      </c>
      <c r="V3" s="16" t="n">
        <f aca="false">IF((IF(J3&gt;0,Rubric!$C$3,0)+IF(L3&gt;0,Rubric!$C$4,0)+IF(N3&gt;0,Rubric!$C$5,0)+IF(P3&gt;0,Rubric!$C$6,0)+IF(R3&gt;0,Rubric!$C$7,0))=0,"",ROUND(100*(IF(J3&gt;0,Rubric!$C$3*I3,0)+IF(L3&gt;0,Rubric!$C$4*K3,0)+IF(N3&gt;0,Rubric!$C$5*M3,0)+IF(P3&gt;0,Rubric!$C$6*O3,0)+IF(R3&gt;0,Rubric!$C$7*Q3,0))/(IF(J3&gt;0,Rubric!$C$3,0)+IF(L3&gt;0,Rubric!$C$4,0)+IF(N3&gt;0,Rubric!$C$5,0)+IF(P3&gt;0,Rubric!$C$6,0)+IF(R3&gt;0,Rubric!$C$7,0)),1))</f>
        <v>93.8</v>
      </c>
      <c r="W3" s="17" t="str">
        <f aca="false">IF(V3="","",IF(V3&gt;=Rubric!$C$11,"A",IF(V3&gt;=Rubric!$C$12,"B",IF(V3&gt;=Rubric!$C$13,"C",IF(V3&gt;=Rubric!$C$14,"D","F")))))</f>
        <v>A</v>
      </c>
      <c r="X3" s="10" t="str">
        <f aca="false">IF(W3="","",IF(W3="A","Benchmark",IF(W3="B","Strong",IF(W3="C","Developing",IF(W3="D","Needs work","At risk")))))</f>
        <v>Benchmark</v>
      </c>
      <c r="Y3" s="12" t="s">
        <v>65</v>
      </c>
      <c r="Z3" s="12" t="s">
        <v>66</v>
      </c>
      <c r="AA3" s="12" t="s">
        <v>67</v>
      </c>
      <c r="AB3" s="11" t="s">
        <v>68</v>
      </c>
    </row>
    <row r="4" customFormat="false" ht="30" hidden="false" customHeight="true" outlineLevel="0" collapsed="false">
      <c r="A4" s="8" t="n">
        <f aca="false">IF(V4="","",RANK(V4,$V$2:$V$22,0))</f>
        <v>3</v>
      </c>
      <c r="B4" s="9" t="s">
        <v>69</v>
      </c>
      <c r="C4" s="10" t="s">
        <v>70</v>
      </c>
      <c r="D4" s="10" t="s">
        <v>71</v>
      </c>
      <c r="E4" s="10" t="s">
        <v>72</v>
      </c>
      <c r="F4" s="11" t="s">
        <v>73</v>
      </c>
      <c r="G4" s="12" t="s">
        <v>74</v>
      </c>
      <c r="H4" s="8" t="s">
        <v>54</v>
      </c>
      <c r="I4" s="13" t="n">
        <f aca="false">IFERROR(SUMIFS(Checks!$E$2:$E$910,Checks!$A$2:$A$910,$B4,Checks!$B$2:$B$910,"F")/(2*COUNTIFS(Checks!$A$2:$A$910,$B4,Checks!$B$2:$B$910,"F",Checks!$E$2:$E$910,"&gt;=0")),"")</f>
        <v>1</v>
      </c>
      <c r="J4" s="14" t="n">
        <f aca="false">COUNTIFS(Checks!$A$2:$A$910,$B4,Checks!$B$2:$B$910,"F",Checks!$E$2:$E$910,"&gt;=0")</f>
        <v>7</v>
      </c>
      <c r="K4" s="13" t="n">
        <f aca="false">IFERROR(SUMIFS(Checks!$E$2:$E$910,Checks!$A$2:$A$910,$B4,Checks!$B$2:$B$910,"C")/(2*COUNTIFS(Checks!$A$2:$A$910,$B4,Checks!$B$2:$B$910,"C",Checks!$E$2:$E$910,"&gt;=0")),"")</f>
        <v>0.75</v>
      </c>
      <c r="L4" s="14" t="n">
        <f aca="false">COUNTIFS(Checks!$A$2:$A$910,$B4,Checks!$B$2:$B$910,"C",Checks!$E$2:$E$910,"&gt;=0")</f>
        <v>8</v>
      </c>
      <c r="M4" s="13" t="n">
        <f aca="false">IFERROR(SUMIFS(Checks!$E$2:$E$910,Checks!$A$2:$A$910,$B4,Checks!$B$2:$B$910,"B")/(2*COUNTIFS(Checks!$A$2:$A$910,$B4,Checks!$B$2:$B$910,"B",Checks!$E$2:$E$910,"&gt;=0")),"")</f>
        <v>1</v>
      </c>
      <c r="N4" s="14" t="n">
        <f aca="false">COUNTIFS(Checks!$A$2:$A$910,$B4,Checks!$B$2:$B$910,"B",Checks!$E$2:$E$910,"&gt;=0")</f>
        <v>4</v>
      </c>
      <c r="O4" s="13" t="n">
        <f aca="false">IFERROR(SUMIFS(Checks!$E$2:$E$910,Checks!$A$2:$A$910,$B4,Checks!$B$2:$B$910,"T")/(2*COUNTIFS(Checks!$A$2:$A$910,$B4,Checks!$B$2:$B$910,"T",Checks!$E$2:$E$910,"&gt;=0")),"")</f>
        <v>1</v>
      </c>
      <c r="P4" s="14" t="n">
        <f aca="false">COUNTIFS(Checks!$A$2:$A$910,$B4,Checks!$B$2:$B$910,"T",Checks!$E$2:$E$910,"&gt;=0")</f>
        <v>5</v>
      </c>
      <c r="Q4" s="13" t="n">
        <f aca="false">IFERROR(SUMIFS(Checks!$E$2:$E$910,Checks!$A$2:$A$910,$B4,Checks!$B$2:$B$910,"N")/(2*COUNTIFS(Checks!$A$2:$A$910,$B4,Checks!$B$2:$B$910,"N",Checks!$E$2:$E$910,"&gt;=0")),"")</f>
        <v>0.833333333333333</v>
      </c>
      <c r="R4" s="14" t="n">
        <f aca="false">COUNTIFS(Checks!$A$2:$A$910,$B4,Checks!$B$2:$B$910,"N",Checks!$E$2:$E$910,"&gt;=0")</f>
        <v>3</v>
      </c>
      <c r="S4" s="8" t="n">
        <f aca="false">J4+L4+N4+P4+R4</f>
        <v>27</v>
      </c>
      <c r="T4" s="15" t="n">
        <f aca="false">S4/29</f>
        <v>0.931034482758621</v>
      </c>
      <c r="U4" s="8" t="str">
        <f aca="false">IF(S4&gt;=26,"High",IF(S4&gt;=20,"Medium","Low"))</f>
        <v>High</v>
      </c>
      <c r="V4" s="16" t="n">
        <f aca="false">IF((IF(J4&gt;0,Rubric!$C$3,0)+IF(L4&gt;0,Rubric!$C$4,0)+IF(N4&gt;0,Rubric!$C$5,0)+IF(P4&gt;0,Rubric!$C$6,0)+IF(R4&gt;0,Rubric!$C$7,0))=0,"",ROUND(100*(IF(J4&gt;0,Rubric!$C$3*I4,0)+IF(L4&gt;0,Rubric!$C$4*K4,0)+IF(N4&gt;0,Rubric!$C$5*M4,0)+IF(P4&gt;0,Rubric!$C$6*O4,0)+IF(R4&gt;0,Rubric!$C$7*Q4,0))/(IF(J4&gt;0,Rubric!$C$3,0)+IF(L4&gt;0,Rubric!$C$4,0)+IF(N4&gt;0,Rubric!$C$5,0)+IF(P4&gt;0,Rubric!$C$6,0)+IF(R4&gt;0,Rubric!$C$7,0)),1))</f>
        <v>90.8</v>
      </c>
      <c r="W4" s="17" t="str">
        <f aca="false">IF(V4="","",IF(V4&gt;=Rubric!$C$11,"A",IF(V4&gt;=Rubric!$C$12,"B",IF(V4&gt;=Rubric!$C$13,"C",IF(V4&gt;=Rubric!$C$14,"D","F")))))</f>
        <v>A</v>
      </c>
      <c r="X4" s="10" t="str">
        <f aca="false">IF(W4="","",IF(W4="A","Benchmark",IF(W4="B","Strong",IF(W4="C","Developing",IF(W4="D","Needs work","At risk")))))</f>
        <v>Benchmark</v>
      </c>
      <c r="Y4" s="12" t="s">
        <v>75</v>
      </c>
      <c r="Z4" s="12" t="s">
        <v>76</v>
      </c>
      <c r="AA4" s="12" t="s">
        <v>77</v>
      </c>
      <c r="AB4" s="11" t="s">
        <v>78</v>
      </c>
    </row>
    <row r="5" customFormat="false" ht="30" hidden="false" customHeight="true" outlineLevel="0" collapsed="false">
      <c r="A5" s="8" t="n">
        <f aca="false">IF(V5="","",RANK(V5,$V$2:$V$22,0))</f>
        <v>4</v>
      </c>
      <c r="B5" s="9" t="s">
        <v>79</v>
      </c>
      <c r="C5" s="10" t="s">
        <v>70</v>
      </c>
      <c r="D5" s="10" t="s">
        <v>71</v>
      </c>
      <c r="E5" s="10" t="s">
        <v>80</v>
      </c>
      <c r="F5" s="11" t="s">
        <v>81</v>
      </c>
      <c r="G5" s="12" t="s">
        <v>82</v>
      </c>
      <c r="H5" s="8" t="s">
        <v>54</v>
      </c>
      <c r="I5" s="13" t="n">
        <f aca="false">IFERROR(SUMIFS(Checks!$E$2:$E$910,Checks!$A$2:$A$910,$B5,Checks!$B$2:$B$910,"F")/(2*COUNTIFS(Checks!$A$2:$A$910,$B5,Checks!$B$2:$B$910,"F",Checks!$E$2:$E$910,"&gt;=0")),"")</f>
        <v>0.9</v>
      </c>
      <c r="J5" s="14" t="n">
        <f aca="false">COUNTIFS(Checks!$A$2:$A$910,$B5,Checks!$B$2:$B$910,"F",Checks!$E$2:$E$910,"&gt;=0")</f>
        <v>5</v>
      </c>
      <c r="K5" s="13" t="n">
        <f aca="false">IFERROR(SUMIFS(Checks!$E$2:$E$910,Checks!$A$2:$A$910,$B5,Checks!$B$2:$B$910,"C")/(2*COUNTIFS(Checks!$A$2:$A$910,$B5,Checks!$B$2:$B$910,"C",Checks!$E$2:$E$910,"&gt;=0")),"")</f>
        <v>0.875</v>
      </c>
      <c r="L5" s="14" t="n">
        <f aca="false">COUNTIFS(Checks!$A$2:$A$910,$B5,Checks!$B$2:$B$910,"C",Checks!$E$2:$E$910,"&gt;=0")</f>
        <v>8</v>
      </c>
      <c r="M5" s="13" t="n">
        <f aca="false">IFERROR(SUMIFS(Checks!$E$2:$E$910,Checks!$A$2:$A$910,$B5,Checks!$B$2:$B$910,"B")/(2*COUNTIFS(Checks!$A$2:$A$910,$B5,Checks!$B$2:$B$910,"B",Checks!$E$2:$E$910,"&gt;=0")),"")</f>
        <v>0.875</v>
      </c>
      <c r="N5" s="14" t="n">
        <f aca="false">COUNTIFS(Checks!$A$2:$A$910,$B5,Checks!$B$2:$B$910,"B",Checks!$E$2:$E$910,"&gt;=0")</f>
        <v>4</v>
      </c>
      <c r="O5" s="13" t="n">
        <f aca="false">IFERROR(SUMIFS(Checks!$E$2:$E$910,Checks!$A$2:$A$910,$B5,Checks!$B$2:$B$910,"T")/(2*COUNTIFS(Checks!$A$2:$A$910,$B5,Checks!$B$2:$B$910,"T",Checks!$E$2:$E$910,"&gt;=0")),"")</f>
        <v>1</v>
      </c>
      <c r="P5" s="14" t="n">
        <f aca="false">COUNTIFS(Checks!$A$2:$A$910,$B5,Checks!$B$2:$B$910,"T",Checks!$E$2:$E$910,"&gt;=0")</f>
        <v>5</v>
      </c>
      <c r="Q5" s="13" t="n">
        <f aca="false">IFERROR(SUMIFS(Checks!$E$2:$E$910,Checks!$A$2:$A$910,$B5,Checks!$B$2:$B$910,"N")/(2*COUNTIFS(Checks!$A$2:$A$910,$B5,Checks!$B$2:$B$910,"N",Checks!$E$2:$E$910,"&gt;=0")),"")</f>
        <v>0.833333333333333</v>
      </c>
      <c r="R5" s="14" t="n">
        <f aca="false">COUNTIFS(Checks!$A$2:$A$910,$B5,Checks!$B$2:$B$910,"N",Checks!$E$2:$E$910,"&gt;=0")</f>
        <v>3</v>
      </c>
      <c r="S5" s="8" t="n">
        <f aca="false">J5+L5+N5+P5+R5</f>
        <v>25</v>
      </c>
      <c r="T5" s="15" t="n">
        <f aca="false">S5/29</f>
        <v>0.862068965517241</v>
      </c>
      <c r="U5" s="8" t="str">
        <f aca="false">IF(S5&gt;=26,"High",IF(S5&gt;=20,"Medium","Low"))</f>
        <v>Medium</v>
      </c>
      <c r="V5" s="16" t="n">
        <f aca="false">IF((IF(J5&gt;0,Rubric!$C$3,0)+IF(L5&gt;0,Rubric!$C$4,0)+IF(N5&gt;0,Rubric!$C$5,0)+IF(P5&gt;0,Rubric!$C$6,0)+IF(R5&gt;0,Rubric!$C$7,0))=0,"",ROUND(100*(IF(J5&gt;0,Rubric!$C$3*I5,0)+IF(L5&gt;0,Rubric!$C$4*K5,0)+IF(N5&gt;0,Rubric!$C$5*M5,0)+IF(P5&gt;0,Rubric!$C$6*O5,0)+IF(R5&gt;0,Rubric!$C$7*Q5,0))/(IF(J5&gt;0,Rubric!$C$3,0)+IF(L5&gt;0,Rubric!$C$4,0)+IF(N5&gt;0,Rubric!$C$5,0)+IF(P5&gt;0,Rubric!$C$6,0)+IF(R5&gt;0,Rubric!$C$7,0)),1))</f>
        <v>89.6</v>
      </c>
      <c r="W5" s="17" t="str">
        <f aca="false">IF(V5="","",IF(V5&gt;=Rubric!$C$11,"A",IF(V5&gt;=Rubric!$C$12,"B",IF(V5&gt;=Rubric!$C$13,"C",IF(V5&gt;=Rubric!$C$14,"D","F")))))</f>
        <v>A</v>
      </c>
      <c r="X5" s="10" t="str">
        <f aca="false">IF(W5="","",IF(W5="A","Benchmark",IF(W5="B","Strong",IF(W5="C","Developing",IF(W5="D","Needs work","At risk")))))</f>
        <v>Benchmark</v>
      </c>
      <c r="Y5" s="12" t="s">
        <v>83</v>
      </c>
      <c r="Z5" s="12" t="s">
        <v>84</v>
      </c>
      <c r="AA5" s="12" t="s">
        <v>85</v>
      </c>
      <c r="AB5" s="11" t="s">
        <v>86</v>
      </c>
    </row>
    <row r="6" customFormat="false" ht="30" hidden="false" customHeight="true" outlineLevel="0" collapsed="false">
      <c r="A6" s="8" t="n">
        <f aca="false">IF(V6="","",RANK(V6,$V$2:$V$22,0))</f>
        <v>5</v>
      </c>
      <c r="B6" s="9" t="s">
        <v>87</v>
      </c>
      <c r="C6" s="10" t="s">
        <v>49</v>
      </c>
      <c r="D6" s="10" t="s">
        <v>88</v>
      </c>
      <c r="E6" s="10" t="s">
        <v>89</v>
      </c>
      <c r="F6" s="11" t="s">
        <v>90</v>
      </c>
      <c r="G6" s="12" t="s">
        <v>91</v>
      </c>
      <c r="H6" s="8" t="s">
        <v>54</v>
      </c>
      <c r="I6" s="13" t="n">
        <f aca="false">IFERROR(SUMIFS(Checks!$E$2:$E$910,Checks!$A$2:$A$910,$B6,Checks!$B$2:$B$910,"F")/(2*COUNTIFS(Checks!$A$2:$A$910,$B6,Checks!$B$2:$B$910,"F",Checks!$E$2:$E$910,"&gt;=0")),"")</f>
        <v>1</v>
      </c>
      <c r="J6" s="14" t="n">
        <f aca="false">COUNTIFS(Checks!$A$2:$A$910,$B6,Checks!$B$2:$B$910,"F",Checks!$E$2:$E$910,"&gt;=0")</f>
        <v>7</v>
      </c>
      <c r="K6" s="13" t="n">
        <f aca="false">IFERROR(SUMIFS(Checks!$E$2:$E$910,Checks!$A$2:$A$910,$B6,Checks!$B$2:$B$910,"C")/(2*COUNTIFS(Checks!$A$2:$A$910,$B6,Checks!$B$2:$B$910,"C",Checks!$E$2:$E$910,"&gt;=0")),"")</f>
        <v>0.8125</v>
      </c>
      <c r="L6" s="14" t="n">
        <f aca="false">COUNTIFS(Checks!$A$2:$A$910,$B6,Checks!$B$2:$B$910,"C",Checks!$E$2:$E$910,"&gt;=0")</f>
        <v>8</v>
      </c>
      <c r="M6" s="13" t="n">
        <f aca="false">IFERROR(SUMIFS(Checks!$E$2:$E$910,Checks!$A$2:$A$910,$B6,Checks!$B$2:$B$910,"B")/(2*COUNTIFS(Checks!$A$2:$A$910,$B6,Checks!$B$2:$B$910,"B",Checks!$E$2:$E$910,"&gt;=0")),"")</f>
        <v>0.833333333333333</v>
      </c>
      <c r="N6" s="14" t="n">
        <f aca="false">COUNTIFS(Checks!$A$2:$A$910,$B6,Checks!$B$2:$B$910,"B",Checks!$E$2:$E$910,"&gt;=0")</f>
        <v>3</v>
      </c>
      <c r="O6" s="13" t="n">
        <f aca="false">IFERROR(SUMIFS(Checks!$E$2:$E$910,Checks!$A$2:$A$910,$B6,Checks!$B$2:$B$910,"T")/(2*COUNTIFS(Checks!$A$2:$A$910,$B6,Checks!$B$2:$B$910,"T",Checks!$E$2:$E$910,"&gt;=0")),"")</f>
        <v>1</v>
      </c>
      <c r="P6" s="14" t="n">
        <f aca="false">COUNTIFS(Checks!$A$2:$A$910,$B6,Checks!$B$2:$B$910,"T",Checks!$E$2:$E$910,"&gt;=0")</f>
        <v>4</v>
      </c>
      <c r="Q6" s="13" t="n">
        <f aca="false">IFERROR(SUMIFS(Checks!$E$2:$E$910,Checks!$A$2:$A$910,$B6,Checks!$B$2:$B$910,"N")/(2*COUNTIFS(Checks!$A$2:$A$910,$B6,Checks!$B$2:$B$910,"N",Checks!$E$2:$E$910,"&gt;=0")),"")</f>
        <v>0.75</v>
      </c>
      <c r="R6" s="14" t="n">
        <f aca="false">COUNTIFS(Checks!$A$2:$A$910,$B6,Checks!$B$2:$B$910,"N",Checks!$E$2:$E$910,"&gt;=0")</f>
        <v>2</v>
      </c>
      <c r="S6" s="8" t="n">
        <f aca="false">J6+L6+N6+P6+R6</f>
        <v>24</v>
      </c>
      <c r="T6" s="15" t="n">
        <f aca="false">S6/29</f>
        <v>0.827586206896552</v>
      </c>
      <c r="U6" s="8" t="str">
        <f aca="false">IF(S6&gt;=26,"High",IF(S6&gt;=20,"Medium","Low"))</f>
        <v>Medium</v>
      </c>
      <c r="V6" s="16" t="n">
        <f aca="false">IF((IF(J6&gt;0,Rubric!$C$3,0)+IF(L6&gt;0,Rubric!$C$4,0)+IF(N6&gt;0,Rubric!$C$5,0)+IF(P6&gt;0,Rubric!$C$6,0)+IF(R6&gt;0,Rubric!$C$7,0))=0,"",ROUND(100*(IF(J6&gt;0,Rubric!$C$3*I6,0)+IF(L6&gt;0,Rubric!$C$4*K6,0)+IF(N6&gt;0,Rubric!$C$5*M6,0)+IF(P6&gt;0,Rubric!$C$6*O6,0)+IF(R6&gt;0,Rubric!$C$7*Q6,0))/(IF(J6&gt;0,Rubric!$C$3,0)+IF(L6&gt;0,Rubric!$C$4,0)+IF(N6&gt;0,Rubric!$C$5,0)+IF(P6&gt;0,Rubric!$C$6,0)+IF(R6&gt;0,Rubric!$C$7,0)),1))</f>
        <v>88.5</v>
      </c>
      <c r="W6" s="17" t="str">
        <f aca="false">IF(V6="","",IF(V6&gt;=Rubric!$C$11,"A",IF(V6&gt;=Rubric!$C$12,"B",IF(V6&gt;=Rubric!$C$13,"C",IF(V6&gt;=Rubric!$C$14,"D","F")))))</f>
        <v>A</v>
      </c>
      <c r="X6" s="10" t="str">
        <f aca="false">IF(W6="","",IF(W6="A","Benchmark",IF(W6="B","Strong",IF(W6="C","Developing",IF(W6="D","Needs work","At risk")))))</f>
        <v>Benchmark</v>
      </c>
      <c r="Y6" s="12" t="s">
        <v>92</v>
      </c>
      <c r="Z6" s="12" t="s">
        <v>93</v>
      </c>
      <c r="AA6" s="12" t="s">
        <v>94</v>
      </c>
      <c r="AB6" s="11" t="s">
        <v>95</v>
      </c>
    </row>
    <row r="7" customFormat="false" ht="30" hidden="false" customHeight="true" outlineLevel="0" collapsed="false">
      <c r="A7" s="8" t="n">
        <f aca="false">IF(V7="","",RANK(V7,$V$2:$V$22,0))</f>
        <v>6</v>
      </c>
      <c r="B7" s="9" t="s">
        <v>96</v>
      </c>
      <c r="C7" s="10" t="s">
        <v>49</v>
      </c>
      <c r="D7" s="10" t="s">
        <v>61</v>
      </c>
      <c r="E7" s="10" t="s">
        <v>97</v>
      </c>
      <c r="F7" s="11" t="s">
        <v>98</v>
      </c>
      <c r="G7" s="12" t="s">
        <v>99</v>
      </c>
      <c r="H7" s="8" t="s">
        <v>54</v>
      </c>
      <c r="I7" s="13" t="n">
        <f aca="false">IFERROR(SUMIFS(Checks!$E$2:$E$910,Checks!$A$2:$A$910,$B7,Checks!$B$2:$B$910,"F")/(2*COUNTIFS(Checks!$A$2:$A$910,$B7,Checks!$B$2:$B$910,"F",Checks!$E$2:$E$910,"&gt;=0")),"")</f>
        <v>0.857142857142857</v>
      </c>
      <c r="J7" s="14" t="n">
        <f aca="false">COUNTIFS(Checks!$A$2:$A$910,$B7,Checks!$B$2:$B$910,"F",Checks!$E$2:$E$910,"&gt;=0")</f>
        <v>7</v>
      </c>
      <c r="K7" s="13" t="n">
        <f aca="false">IFERROR(SUMIFS(Checks!$E$2:$E$910,Checks!$A$2:$A$910,$B7,Checks!$B$2:$B$910,"C")/(2*COUNTIFS(Checks!$A$2:$A$910,$B7,Checks!$B$2:$B$910,"C",Checks!$E$2:$E$910,"&gt;=0")),"")</f>
        <v>0.9375</v>
      </c>
      <c r="L7" s="14" t="n">
        <f aca="false">COUNTIFS(Checks!$A$2:$A$910,$B7,Checks!$B$2:$B$910,"C",Checks!$E$2:$E$910,"&gt;=0")</f>
        <v>8</v>
      </c>
      <c r="M7" s="13" t="n">
        <f aca="false">IFERROR(SUMIFS(Checks!$E$2:$E$910,Checks!$A$2:$A$910,$B7,Checks!$B$2:$B$910,"B")/(2*COUNTIFS(Checks!$A$2:$A$910,$B7,Checks!$B$2:$B$910,"B",Checks!$E$2:$E$910,"&gt;=0")),"")</f>
        <v>0.875</v>
      </c>
      <c r="N7" s="14" t="n">
        <f aca="false">COUNTIFS(Checks!$A$2:$A$910,$B7,Checks!$B$2:$B$910,"B",Checks!$E$2:$E$910,"&gt;=0")</f>
        <v>4</v>
      </c>
      <c r="O7" s="13" t="n">
        <f aca="false">IFERROR(SUMIFS(Checks!$E$2:$E$910,Checks!$A$2:$A$910,$B7,Checks!$B$2:$B$910,"T")/(2*COUNTIFS(Checks!$A$2:$A$910,$B7,Checks!$B$2:$B$910,"T",Checks!$E$2:$E$910,"&gt;=0")),"")</f>
        <v>0.9</v>
      </c>
      <c r="P7" s="14" t="n">
        <f aca="false">COUNTIFS(Checks!$A$2:$A$910,$B7,Checks!$B$2:$B$910,"T",Checks!$E$2:$E$910,"&gt;=0")</f>
        <v>5</v>
      </c>
      <c r="Q7" s="13" t="n">
        <f aca="false">IFERROR(SUMIFS(Checks!$E$2:$E$910,Checks!$A$2:$A$910,$B7,Checks!$B$2:$B$910,"N")/(2*COUNTIFS(Checks!$A$2:$A$910,$B7,Checks!$B$2:$B$910,"N",Checks!$E$2:$E$910,"&gt;=0")),"")</f>
        <v>0.666666666666667</v>
      </c>
      <c r="R7" s="14" t="n">
        <f aca="false">COUNTIFS(Checks!$A$2:$A$910,$B7,Checks!$B$2:$B$910,"N",Checks!$E$2:$E$910,"&gt;=0")</f>
        <v>3</v>
      </c>
      <c r="S7" s="8" t="n">
        <f aca="false">J7+L7+N7+P7+R7</f>
        <v>27</v>
      </c>
      <c r="T7" s="15" t="n">
        <f aca="false">S7/29</f>
        <v>0.931034482758621</v>
      </c>
      <c r="U7" s="8" t="str">
        <f aca="false">IF(S7&gt;=26,"High",IF(S7&gt;=20,"Medium","Low"))</f>
        <v>High</v>
      </c>
      <c r="V7" s="16" t="n">
        <f aca="false">IF((IF(J7&gt;0,Rubric!$C$3,0)+IF(L7&gt;0,Rubric!$C$4,0)+IF(N7&gt;0,Rubric!$C$5,0)+IF(P7&gt;0,Rubric!$C$6,0)+IF(R7&gt;0,Rubric!$C$7,0))=0,"",ROUND(100*(IF(J7&gt;0,Rubric!$C$3*I7,0)+IF(L7&gt;0,Rubric!$C$4*K7,0)+IF(N7&gt;0,Rubric!$C$5*M7,0)+IF(P7&gt;0,Rubric!$C$6*O7,0)+IF(R7&gt;0,Rubric!$C$7*Q7,0))/(IF(J7&gt;0,Rubric!$C$3,0)+IF(L7&gt;0,Rubric!$C$4,0)+IF(N7&gt;0,Rubric!$C$5,0)+IF(P7&gt;0,Rubric!$C$6,0)+IF(R7&gt;0,Rubric!$C$7,0)),1))</f>
        <v>87.2</v>
      </c>
      <c r="W7" s="17" t="str">
        <f aca="false">IF(V7="","",IF(V7&gt;=Rubric!$C$11,"A",IF(V7&gt;=Rubric!$C$12,"B",IF(V7&gt;=Rubric!$C$13,"C",IF(V7&gt;=Rubric!$C$14,"D","F")))))</f>
        <v>A</v>
      </c>
      <c r="X7" s="10" t="str">
        <f aca="false">IF(W7="","",IF(W7="A","Benchmark",IF(W7="B","Strong",IF(W7="C","Developing",IF(W7="D","Needs work","At risk")))))</f>
        <v>Benchmark</v>
      </c>
      <c r="Y7" s="12" t="s">
        <v>100</v>
      </c>
      <c r="Z7" s="12" t="s">
        <v>101</v>
      </c>
      <c r="AA7" s="12" t="s">
        <v>102</v>
      </c>
      <c r="AB7" s="11" t="s">
        <v>103</v>
      </c>
    </row>
    <row r="8" customFormat="false" ht="30" hidden="false" customHeight="true" outlineLevel="0" collapsed="false">
      <c r="A8" s="8" t="n">
        <f aca="false">IF(V8="","",RANK(V8,$V$2:$V$22,0))</f>
        <v>7</v>
      </c>
      <c r="B8" s="9" t="s">
        <v>104</v>
      </c>
      <c r="C8" s="10" t="s">
        <v>49</v>
      </c>
      <c r="D8" s="10" t="s">
        <v>71</v>
      </c>
      <c r="E8" s="10" t="s">
        <v>105</v>
      </c>
      <c r="F8" s="11" t="s">
        <v>106</v>
      </c>
      <c r="G8" s="12" t="s">
        <v>107</v>
      </c>
      <c r="H8" s="8" t="s">
        <v>54</v>
      </c>
      <c r="I8" s="13" t="n">
        <f aca="false">IFERROR(SUMIFS(Checks!$E$2:$E$910,Checks!$A$2:$A$910,$B8,Checks!$B$2:$B$910,"F")/(2*COUNTIFS(Checks!$A$2:$A$910,$B8,Checks!$B$2:$B$910,"F",Checks!$E$2:$E$910,"&gt;=0")),"")</f>
        <v>0.928571428571429</v>
      </c>
      <c r="J8" s="14" t="n">
        <f aca="false">COUNTIFS(Checks!$A$2:$A$910,$B8,Checks!$B$2:$B$910,"F",Checks!$E$2:$E$910,"&gt;=0")</f>
        <v>7</v>
      </c>
      <c r="K8" s="13" t="n">
        <f aca="false">IFERROR(SUMIFS(Checks!$E$2:$E$910,Checks!$A$2:$A$910,$B8,Checks!$B$2:$B$910,"C")/(2*COUNTIFS(Checks!$A$2:$A$910,$B8,Checks!$B$2:$B$910,"C",Checks!$E$2:$E$910,"&gt;=0")),"")</f>
        <v>0.8125</v>
      </c>
      <c r="L8" s="14" t="n">
        <f aca="false">COUNTIFS(Checks!$A$2:$A$910,$B8,Checks!$B$2:$B$910,"C",Checks!$E$2:$E$910,"&gt;=0")</f>
        <v>8</v>
      </c>
      <c r="M8" s="13" t="n">
        <f aca="false">IFERROR(SUMIFS(Checks!$E$2:$E$910,Checks!$A$2:$A$910,$B8,Checks!$B$2:$B$910,"B")/(2*COUNTIFS(Checks!$A$2:$A$910,$B8,Checks!$B$2:$B$910,"B",Checks!$E$2:$E$910,"&gt;=0")),"")</f>
        <v>0.875</v>
      </c>
      <c r="N8" s="14" t="n">
        <f aca="false">COUNTIFS(Checks!$A$2:$A$910,$B8,Checks!$B$2:$B$910,"B",Checks!$E$2:$E$910,"&gt;=0")</f>
        <v>4</v>
      </c>
      <c r="O8" s="13" t="n">
        <f aca="false">IFERROR(SUMIFS(Checks!$E$2:$E$910,Checks!$A$2:$A$910,$B8,Checks!$B$2:$B$910,"T")/(2*COUNTIFS(Checks!$A$2:$A$910,$B8,Checks!$B$2:$B$910,"T",Checks!$E$2:$E$910,"&gt;=0")),"")</f>
        <v>1</v>
      </c>
      <c r="P8" s="14" t="n">
        <f aca="false">COUNTIFS(Checks!$A$2:$A$910,$B8,Checks!$B$2:$B$910,"T",Checks!$E$2:$E$910,"&gt;=0")</f>
        <v>4</v>
      </c>
      <c r="Q8" s="13" t="n">
        <f aca="false">IFERROR(SUMIFS(Checks!$E$2:$E$910,Checks!$A$2:$A$910,$B8,Checks!$B$2:$B$910,"N")/(2*COUNTIFS(Checks!$A$2:$A$910,$B8,Checks!$B$2:$B$910,"N",Checks!$E$2:$E$910,"&gt;=0")),"")</f>
        <v>0.666666666666667</v>
      </c>
      <c r="R8" s="14" t="n">
        <f aca="false">COUNTIFS(Checks!$A$2:$A$910,$B8,Checks!$B$2:$B$910,"N",Checks!$E$2:$E$910,"&gt;=0")</f>
        <v>3</v>
      </c>
      <c r="S8" s="8" t="n">
        <f aca="false">J8+L8+N8+P8+R8</f>
        <v>26</v>
      </c>
      <c r="T8" s="15" t="n">
        <f aca="false">S8/29</f>
        <v>0.896551724137931</v>
      </c>
      <c r="U8" s="8" t="str">
        <f aca="false">IF(S8&gt;=26,"High",IF(S8&gt;=20,"Medium","Low"))</f>
        <v>High</v>
      </c>
      <c r="V8" s="16" t="n">
        <f aca="false">IF((IF(J8&gt;0,Rubric!$C$3,0)+IF(L8&gt;0,Rubric!$C$4,0)+IF(N8&gt;0,Rubric!$C$5,0)+IF(P8&gt;0,Rubric!$C$6,0)+IF(R8&gt;0,Rubric!$C$7,0))=0,"",ROUND(100*(IF(J8&gt;0,Rubric!$C$3*I8,0)+IF(L8&gt;0,Rubric!$C$4*K8,0)+IF(N8&gt;0,Rubric!$C$5*M8,0)+IF(P8&gt;0,Rubric!$C$6*O8,0)+IF(R8&gt;0,Rubric!$C$7*Q8,0))/(IF(J8&gt;0,Rubric!$C$3,0)+IF(L8&gt;0,Rubric!$C$4,0)+IF(N8&gt;0,Rubric!$C$5,0)+IF(P8&gt;0,Rubric!$C$6,0)+IF(R8&gt;0,Rubric!$C$7,0)),1))</f>
        <v>86.8</v>
      </c>
      <c r="W8" s="17" t="str">
        <f aca="false">IF(V8="","",IF(V8&gt;=Rubric!$C$11,"A",IF(V8&gt;=Rubric!$C$12,"B",IF(V8&gt;=Rubric!$C$13,"C",IF(V8&gt;=Rubric!$C$14,"D","F")))))</f>
        <v>A</v>
      </c>
      <c r="X8" s="10" t="str">
        <f aca="false">IF(W8="","",IF(W8="A","Benchmark",IF(W8="B","Strong",IF(W8="C","Developing",IF(W8="D","Needs work","At risk")))))</f>
        <v>Benchmark</v>
      </c>
      <c r="Y8" s="12" t="s">
        <v>108</v>
      </c>
      <c r="Z8" s="12" t="s">
        <v>109</v>
      </c>
      <c r="AA8" s="12" t="s">
        <v>110</v>
      </c>
      <c r="AB8" s="11" t="s">
        <v>111</v>
      </c>
    </row>
    <row r="9" customFormat="false" ht="30" hidden="false" customHeight="true" outlineLevel="0" collapsed="false">
      <c r="A9" s="8" t="n">
        <f aca="false">IF(V9="","",RANK(V9,$V$2:$V$22,0))</f>
        <v>8</v>
      </c>
      <c r="B9" s="9" t="s">
        <v>112</v>
      </c>
      <c r="C9" s="10" t="s">
        <v>70</v>
      </c>
      <c r="D9" s="10" t="s">
        <v>61</v>
      </c>
      <c r="E9" s="10" t="s">
        <v>113</v>
      </c>
      <c r="F9" s="11" t="s">
        <v>114</v>
      </c>
      <c r="G9" s="12" t="s">
        <v>115</v>
      </c>
      <c r="H9" s="8" t="s">
        <v>54</v>
      </c>
      <c r="I9" s="13" t="n">
        <f aca="false">IFERROR(SUMIFS(Checks!$E$2:$E$910,Checks!$A$2:$A$910,$B9,Checks!$B$2:$B$910,"F")/(2*COUNTIFS(Checks!$A$2:$A$910,$B9,Checks!$B$2:$B$910,"F",Checks!$E$2:$E$910,"&gt;=0")),"")</f>
        <v>0.857142857142857</v>
      </c>
      <c r="J9" s="14" t="n">
        <f aca="false">COUNTIFS(Checks!$A$2:$A$910,$B9,Checks!$B$2:$B$910,"F",Checks!$E$2:$E$910,"&gt;=0")</f>
        <v>7</v>
      </c>
      <c r="K9" s="13" t="n">
        <f aca="false">IFERROR(SUMIFS(Checks!$E$2:$E$910,Checks!$A$2:$A$910,$B9,Checks!$B$2:$B$910,"C")/(2*COUNTIFS(Checks!$A$2:$A$910,$B9,Checks!$B$2:$B$910,"C",Checks!$E$2:$E$910,"&gt;=0")),"")</f>
        <v>0.857142857142857</v>
      </c>
      <c r="L9" s="14" t="n">
        <f aca="false">COUNTIFS(Checks!$A$2:$A$910,$B9,Checks!$B$2:$B$910,"C",Checks!$E$2:$E$910,"&gt;=0")</f>
        <v>7</v>
      </c>
      <c r="M9" s="13" t="n">
        <f aca="false">IFERROR(SUMIFS(Checks!$E$2:$E$910,Checks!$A$2:$A$910,$B9,Checks!$B$2:$B$910,"B")/(2*COUNTIFS(Checks!$A$2:$A$910,$B9,Checks!$B$2:$B$910,"B",Checks!$E$2:$E$910,"&gt;=0")),"")</f>
        <v>0.9</v>
      </c>
      <c r="N9" s="14" t="n">
        <f aca="false">COUNTIFS(Checks!$A$2:$A$910,$B9,Checks!$B$2:$B$910,"B",Checks!$E$2:$E$910,"&gt;=0")</f>
        <v>5</v>
      </c>
      <c r="O9" s="13" t="n">
        <f aca="false">IFERROR(SUMIFS(Checks!$E$2:$E$910,Checks!$A$2:$A$910,$B9,Checks!$B$2:$B$910,"T")/(2*COUNTIFS(Checks!$A$2:$A$910,$B9,Checks!$B$2:$B$910,"T",Checks!$E$2:$E$910,"&gt;=0")),"")</f>
        <v>0.9</v>
      </c>
      <c r="P9" s="14" t="n">
        <f aca="false">COUNTIFS(Checks!$A$2:$A$910,$B9,Checks!$B$2:$B$910,"T",Checks!$E$2:$E$910,"&gt;=0")</f>
        <v>5</v>
      </c>
      <c r="Q9" s="13" t="n">
        <f aca="false">IFERROR(SUMIFS(Checks!$E$2:$E$910,Checks!$A$2:$A$910,$B9,Checks!$B$2:$B$910,"N")/(2*COUNTIFS(Checks!$A$2:$A$910,$B9,Checks!$B$2:$B$910,"N",Checks!$E$2:$E$910,"&gt;=0")),"")</f>
        <v>0.666666666666667</v>
      </c>
      <c r="R9" s="14" t="n">
        <f aca="false">COUNTIFS(Checks!$A$2:$A$910,$B9,Checks!$B$2:$B$910,"N",Checks!$E$2:$E$910,"&gt;=0")</f>
        <v>3</v>
      </c>
      <c r="S9" s="8" t="n">
        <f aca="false">J9+L9+N9+P9+R9</f>
        <v>27</v>
      </c>
      <c r="T9" s="15" t="n">
        <f aca="false">S9/29</f>
        <v>0.931034482758621</v>
      </c>
      <c r="U9" s="8" t="str">
        <f aca="false">IF(S9&gt;=26,"High",IF(S9&gt;=20,"Medium","Low"))</f>
        <v>High</v>
      </c>
      <c r="V9" s="16" t="n">
        <f aca="false">IF((IF(J9&gt;0,Rubric!$C$3,0)+IF(L9&gt;0,Rubric!$C$4,0)+IF(N9&gt;0,Rubric!$C$5,0)+IF(P9&gt;0,Rubric!$C$6,0)+IF(R9&gt;0,Rubric!$C$7,0))=0,"",ROUND(100*(IF(J9&gt;0,Rubric!$C$3*I9,0)+IF(L9&gt;0,Rubric!$C$4*K9,0)+IF(N9&gt;0,Rubric!$C$5*M9,0)+IF(P9&gt;0,Rubric!$C$6*O9,0)+IF(R9&gt;0,Rubric!$C$7*Q9,0))/(IF(J9&gt;0,Rubric!$C$3,0)+IF(L9&gt;0,Rubric!$C$4,0)+IF(N9&gt;0,Rubric!$C$5,0)+IF(P9&gt;0,Rubric!$C$6,0)+IF(R9&gt;0,Rubric!$C$7,0)),1))</f>
        <v>85.3</v>
      </c>
      <c r="W9" s="17" t="str">
        <f aca="false">IF(V9="","",IF(V9&gt;=Rubric!$C$11,"A",IF(V9&gt;=Rubric!$C$12,"B",IF(V9&gt;=Rubric!$C$13,"C",IF(V9&gt;=Rubric!$C$14,"D","F")))))</f>
        <v>A</v>
      </c>
      <c r="X9" s="10" t="str">
        <f aca="false">IF(W9="","",IF(W9="A","Benchmark",IF(W9="B","Strong",IF(W9="C","Developing",IF(W9="D","Needs work","At risk")))))</f>
        <v>Benchmark</v>
      </c>
      <c r="Y9" s="12" t="s">
        <v>116</v>
      </c>
      <c r="Z9" s="12" t="s">
        <v>117</v>
      </c>
      <c r="AA9" s="12" t="s">
        <v>118</v>
      </c>
      <c r="AB9" s="11" t="s">
        <v>119</v>
      </c>
    </row>
    <row r="10" customFormat="false" ht="30" hidden="false" customHeight="true" outlineLevel="0" collapsed="false">
      <c r="A10" s="8" t="n">
        <f aca="false">IF(V10="","",RANK(V10,$V$2:$V$22,0))</f>
        <v>9</v>
      </c>
      <c r="B10" s="9" t="s">
        <v>120</v>
      </c>
      <c r="C10" s="10" t="s">
        <v>60</v>
      </c>
      <c r="D10" s="10" t="s">
        <v>61</v>
      </c>
      <c r="E10" s="10" t="s">
        <v>121</v>
      </c>
      <c r="F10" s="11" t="s">
        <v>122</v>
      </c>
      <c r="G10" s="12" t="s">
        <v>123</v>
      </c>
      <c r="H10" s="8" t="s">
        <v>54</v>
      </c>
      <c r="I10" s="13" t="n">
        <f aca="false">IFERROR(SUMIFS(Checks!$E$2:$E$910,Checks!$A$2:$A$910,$B10,Checks!$B$2:$B$910,"F")/(2*COUNTIFS(Checks!$A$2:$A$910,$B10,Checks!$B$2:$B$910,"F",Checks!$E$2:$E$910,"&gt;=0")),"")</f>
        <v>0.857142857142857</v>
      </c>
      <c r="J10" s="14" t="n">
        <f aca="false">COUNTIFS(Checks!$A$2:$A$910,$B10,Checks!$B$2:$B$910,"F",Checks!$E$2:$E$910,"&gt;=0")</f>
        <v>7</v>
      </c>
      <c r="K10" s="13" t="n">
        <f aca="false">IFERROR(SUMIFS(Checks!$E$2:$E$910,Checks!$A$2:$A$910,$B10,Checks!$B$2:$B$910,"C")/(2*COUNTIFS(Checks!$A$2:$A$910,$B10,Checks!$B$2:$B$910,"C",Checks!$E$2:$E$910,"&gt;=0")),"")</f>
        <v>0.785714285714286</v>
      </c>
      <c r="L10" s="14" t="n">
        <f aca="false">COUNTIFS(Checks!$A$2:$A$910,$B10,Checks!$B$2:$B$910,"C",Checks!$E$2:$E$910,"&gt;=0")</f>
        <v>7</v>
      </c>
      <c r="M10" s="13" t="n">
        <f aca="false">IFERROR(SUMIFS(Checks!$E$2:$E$910,Checks!$A$2:$A$910,$B10,Checks!$B$2:$B$910,"B")/(2*COUNTIFS(Checks!$A$2:$A$910,$B10,Checks!$B$2:$B$910,"B",Checks!$E$2:$E$910,"&gt;=0")),"")</f>
        <v>0.75</v>
      </c>
      <c r="N10" s="14" t="n">
        <f aca="false">COUNTIFS(Checks!$A$2:$A$910,$B10,Checks!$B$2:$B$910,"B",Checks!$E$2:$E$910,"&gt;=0")</f>
        <v>4</v>
      </c>
      <c r="O10" s="13" t="n">
        <f aca="false">IFERROR(SUMIFS(Checks!$E$2:$E$910,Checks!$A$2:$A$910,$B10,Checks!$B$2:$B$910,"T")/(2*COUNTIFS(Checks!$A$2:$A$910,$B10,Checks!$B$2:$B$910,"T",Checks!$E$2:$E$910,"&gt;=0")),"")</f>
        <v>1</v>
      </c>
      <c r="P10" s="14" t="n">
        <f aca="false">COUNTIFS(Checks!$A$2:$A$910,$B10,Checks!$B$2:$B$910,"T",Checks!$E$2:$E$910,"&gt;=0")</f>
        <v>4</v>
      </c>
      <c r="Q10" s="13" t="n">
        <f aca="false">IFERROR(SUMIFS(Checks!$E$2:$E$910,Checks!$A$2:$A$910,$B10,Checks!$B$2:$B$910,"N")/(2*COUNTIFS(Checks!$A$2:$A$910,$B10,Checks!$B$2:$B$910,"N",Checks!$E$2:$E$910,"&gt;=0")),"")</f>
        <v>0.666666666666667</v>
      </c>
      <c r="R10" s="14" t="n">
        <f aca="false">COUNTIFS(Checks!$A$2:$A$910,$B10,Checks!$B$2:$B$910,"N",Checks!$E$2:$E$910,"&gt;=0")</f>
        <v>3</v>
      </c>
      <c r="S10" s="8" t="n">
        <f aca="false">J10+L10+N10+P10+R10</f>
        <v>25</v>
      </c>
      <c r="T10" s="15" t="n">
        <f aca="false">S10/29</f>
        <v>0.862068965517241</v>
      </c>
      <c r="U10" s="8" t="str">
        <f aca="false">IF(S10&gt;=26,"High",IF(S10&gt;=20,"Medium","Low"))</f>
        <v>Medium</v>
      </c>
      <c r="V10" s="16" t="n">
        <f aca="false">IF((IF(J10&gt;0,Rubric!$C$3,0)+IF(L10&gt;0,Rubric!$C$4,0)+IF(N10&gt;0,Rubric!$C$5,0)+IF(P10&gt;0,Rubric!$C$6,0)+IF(R10&gt;0,Rubric!$C$7,0))=0,"",ROUND(100*(IF(J10&gt;0,Rubric!$C$3*I10,0)+IF(L10&gt;0,Rubric!$C$4*K10,0)+IF(N10&gt;0,Rubric!$C$5*M10,0)+IF(P10&gt;0,Rubric!$C$6*O10,0)+IF(R10&gt;0,Rubric!$C$7*Q10,0))/(IF(J10&gt;0,Rubric!$C$3,0)+IF(L10&gt;0,Rubric!$C$4,0)+IF(N10&gt;0,Rubric!$C$5,0)+IF(P10&gt;0,Rubric!$C$6,0)+IF(R10&gt;0,Rubric!$C$7,0)),1))</f>
        <v>81.7</v>
      </c>
      <c r="W10" s="17" t="str">
        <f aca="false">IF(V10="","",IF(V10&gt;=Rubric!$C$11,"A",IF(V10&gt;=Rubric!$C$12,"B",IF(V10&gt;=Rubric!$C$13,"C",IF(V10&gt;=Rubric!$C$14,"D","F")))))</f>
        <v>B</v>
      </c>
      <c r="X10" s="10" t="str">
        <f aca="false">IF(W10="","",IF(W10="A","Benchmark",IF(W10="B","Strong",IF(W10="C","Developing",IF(W10="D","Needs work","At risk")))))</f>
        <v>Strong</v>
      </c>
      <c r="Y10" s="12" t="s">
        <v>124</v>
      </c>
      <c r="Z10" s="12" t="s">
        <v>125</v>
      </c>
      <c r="AA10" s="12" t="s">
        <v>126</v>
      </c>
      <c r="AB10" s="11" t="s">
        <v>127</v>
      </c>
    </row>
    <row r="11" customFormat="false" ht="30" hidden="false" customHeight="true" outlineLevel="0" collapsed="false">
      <c r="A11" s="8" t="n">
        <f aca="false">IF(V11="","",RANK(V11,$V$2:$V$22,0))</f>
        <v>10</v>
      </c>
      <c r="B11" s="9" t="s">
        <v>128</v>
      </c>
      <c r="C11" s="10" t="s">
        <v>129</v>
      </c>
      <c r="D11" s="10" t="s">
        <v>71</v>
      </c>
      <c r="E11" s="10" t="s">
        <v>130</v>
      </c>
      <c r="F11" s="11" t="s">
        <v>131</v>
      </c>
      <c r="G11" s="12" t="s">
        <v>132</v>
      </c>
      <c r="H11" s="8" t="s">
        <v>54</v>
      </c>
      <c r="I11" s="13" t="n">
        <f aca="false">IFERROR(SUMIFS(Checks!$E$2:$E$910,Checks!$A$2:$A$910,$B11,Checks!$B$2:$B$910,"F")/(2*COUNTIFS(Checks!$A$2:$A$910,$B11,Checks!$B$2:$B$910,"F",Checks!$E$2:$E$910,"&gt;=0")),"")</f>
        <v>0.785714285714286</v>
      </c>
      <c r="J11" s="14" t="n">
        <f aca="false">COUNTIFS(Checks!$A$2:$A$910,$B11,Checks!$B$2:$B$910,"F",Checks!$E$2:$E$910,"&gt;=0")</f>
        <v>7</v>
      </c>
      <c r="K11" s="13" t="n">
        <f aca="false">IFERROR(SUMIFS(Checks!$E$2:$E$910,Checks!$A$2:$A$910,$B11,Checks!$B$2:$B$910,"C")/(2*COUNTIFS(Checks!$A$2:$A$910,$B11,Checks!$B$2:$B$910,"C",Checks!$E$2:$E$910,"&gt;=0")),"")</f>
        <v>0.9375</v>
      </c>
      <c r="L11" s="14" t="n">
        <f aca="false">COUNTIFS(Checks!$A$2:$A$910,$B11,Checks!$B$2:$B$910,"C",Checks!$E$2:$E$910,"&gt;=0")</f>
        <v>8</v>
      </c>
      <c r="M11" s="13" t="n">
        <f aca="false">IFERROR(SUMIFS(Checks!$E$2:$E$910,Checks!$A$2:$A$910,$B11,Checks!$B$2:$B$910,"B")/(2*COUNTIFS(Checks!$A$2:$A$910,$B11,Checks!$B$2:$B$910,"B",Checks!$E$2:$E$910,"&gt;=0")),"")</f>
        <v>0.6</v>
      </c>
      <c r="N11" s="14" t="n">
        <f aca="false">COUNTIFS(Checks!$A$2:$A$910,$B11,Checks!$B$2:$B$910,"B",Checks!$E$2:$E$910,"&gt;=0")</f>
        <v>5</v>
      </c>
      <c r="O11" s="13" t="n">
        <f aca="false">IFERROR(SUMIFS(Checks!$E$2:$E$910,Checks!$A$2:$A$910,$B11,Checks!$B$2:$B$910,"T")/(2*COUNTIFS(Checks!$A$2:$A$910,$B11,Checks!$B$2:$B$910,"T",Checks!$E$2:$E$910,"&gt;=0")),"")</f>
        <v>1</v>
      </c>
      <c r="P11" s="14" t="n">
        <f aca="false">COUNTIFS(Checks!$A$2:$A$910,$B11,Checks!$B$2:$B$910,"T",Checks!$E$2:$E$910,"&gt;=0")</f>
        <v>5</v>
      </c>
      <c r="Q11" s="13" t="n">
        <f aca="false">IFERROR(SUMIFS(Checks!$E$2:$E$910,Checks!$A$2:$A$910,$B11,Checks!$B$2:$B$910,"N")/(2*COUNTIFS(Checks!$A$2:$A$910,$B11,Checks!$B$2:$B$910,"N",Checks!$E$2:$E$910,"&gt;=0")),"")</f>
        <v>0.666666666666667</v>
      </c>
      <c r="R11" s="14" t="n">
        <f aca="false">COUNTIFS(Checks!$A$2:$A$910,$B11,Checks!$B$2:$B$910,"N",Checks!$E$2:$E$910,"&gt;=0")</f>
        <v>3</v>
      </c>
      <c r="S11" s="8" t="n">
        <f aca="false">J11+L11+N11+P11+R11</f>
        <v>28</v>
      </c>
      <c r="T11" s="15" t="n">
        <f aca="false">S11/29</f>
        <v>0.96551724137931</v>
      </c>
      <c r="U11" s="8" t="str">
        <f aca="false">IF(S11&gt;=26,"High",IF(S11&gt;=20,"Medium","Low"))</f>
        <v>High</v>
      </c>
      <c r="V11" s="16" t="n">
        <f aca="false">IF((IF(J11&gt;0,Rubric!$C$3,0)+IF(L11&gt;0,Rubric!$C$4,0)+IF(N11&gt;0,Rubric!$C$5,0)+IF(P11&gt;0,Rubric!$C$6,0)+IF(R11&gt;0,Rubric!$C$7,0))=0,"",ROUND(100*(IF(J11&gt;0,Rubric!$C$3*I11,0)+IF(L11&gt;0,Rubric!$C$4*K11,0)+IF(N11&gt;0,Rubric!$C$5*M11,0)+IF(P11&gt;0,Rubric!$C$6*O11,0)+IF(R11&gt;0,Rubric!$C$7*Q11,0))/(IF(J11&gt;0,Rubric!$C$3,0)+IF(L11&gt;0,Rubric!$C$4,0)+IF(N11&gt;0,Rubric!$C$5,0)+IF(P11&gt;0,Rubric!$C$6,0)+IF(R11&gt;0,Rubric!$C$7,0)),1))</f>
        <v>81.4</v>
      </c>
      <c r="W11" s="17" t="str">
        <f aca="false">IF(V11="","",IF(V11&gt;=Rubric!$C$11,"A",IF(V11&gt;=Rubric!$C$12,"B",IF(V11&gt;=Rubric!$C$13,"C",IF(V11&gt;=Rubric!$C$14,"D","F")))))</f>
        <v>B</v>
      </c>
      <c r="X11" s="10" t="str">
        <f aca="false">IF(W11="","",IF(W11="A","Benchmark",IF(W11="B","Strong",IF(W11="C","Developing",IF(W11="D","Needs work","At risk")))))</f>
        <v>Strong</v>
      </c>
      <c r="Y11" s="12" t="s">
        <v>133</v>
      </c>
      <c r="Z11" s="12" t="s">
        <v>134</v>
      </c>
      <c r="AA11" s="12" t="s">
        <v>135</v>
      </c>
      <c r="AB11" s="11" t="s">
        <v>136</v>
      </c>
    </row>
    <row r="12" customFormat="false" ht="30" hidden="false" customHeight="true" outlineLevel="0" collapsed="false">
      <c r="A12" s="8" t="n">
        <f aca="false">IF(V12="","",RANK(V12,$V$2:$V$22,0))</f>
        <v>11</v>
      </c>
      <c r="B12" s="9" t="s">
        <v>137</v>
      </c>
      <c r="C12" s="10" t="s">
        <v>49</v>
      </c>
      <c r="D12" s="10" t="s">
        <v>71</v>
      </c>
      <c r="E12" s="10" t="s">
        <v>138</v>
      </c>
      <c r="F12" s="11" t="s">
        <v>139</v>
      </c>
      <c r="G12" s="12" t="s">
        <v>140</v>
      </c>
      <c r="H12" s="8" t="s">
        <v>54</v>
      </c>
      <c r="I12" s="13" t="n">
        <f aca="false">IFERROR(SUMIFS(Checks!$E$2:$E$910,Checks!$A$2:$A$910,$B12,Checks!$B$2:$B$910,"F")/(2*COUNTIFS(Checks!$A$2:$A$910,$B12,Checks!$B$2:$B$910,"F",Checks!$E$2:$E$910,"&gt;=0")),"")</f>
        <v>1</v>
      </c>
      <c r="J12" s="14" t="n">
        <f aca="false">COUNTIFS(Checks!$A$2:$A$910,$B12,Checks!$B$2:$B$910,"F",Checks!$E$2:$E$910,"&gt;=0")</f>
        <v>7</v>
      </c>
      <c r="K12" s="13" t="n">
        <f aca="false">IFERROR(SUMIFS(Checks!$E$2:$E$910,Checks!$A$2:$A$910,$B12,Checks!$B$2:$B$910,"C")/(2*COUNTIFS(Checks!$A$2:$A$910,$B12,Checks!$B$2:$B$910,"C",Checks!$E$2:$E$910,"&gt;=0")),"")</f>
        <v>0.75</v>
      </c>
      <c r="L12" s="14" t="n">
        <f aca="false">COUNTIFS(Checks!$A$2:$A$910,$B12,Checks!$B$2:$B$910,"C",Checks!$E$2:$E$910,"&gt;=0")</f>
        <v>8</v>
      </c>
      <c r="M12" s="13" t="n">
        <f aca="false">IFERROR(SUMIFS(Checks!$E$2:$E$910,Checks!$A$2:$A$910,$B12,Checks!$B$2:$B$910,"B")/(2*COUNTIFS(Checks!$A$2:$A$910,$B12,Checks!$B$2:$B$910,"B",Checks!$E$2:$E$910,"&gt;=0")),"")</f>
        <v>0.75</v>
      </c>
      <c r="N12" s="14" t="n">
        <f aca="false">COUNTIFS(Checks!$A$2:$A$910,$B12,Checks!$B$2:$B$910,"B",Checks!$E$2:$E$910,"&gt;=0")</f>
        <v>4</v>
      </c>
      <c r="O12" s="13" t="n">
        <f aca="false">IFERROR(SUMIFS(Checks!$E$2:$E$910,Checks!$A$2:$A$910,$B12,Checks!$B$2:$B$910,"T")/(2*COUNTIFS(Checks!$A$2:$A$910,$B12,Checks!$B$2:$B$910,"T",Checks!$E$2:$E$910,"&gt;=0")),"")</f>
        <v>1</v>
      </c>
      <c r="P12" s="14" t="n">
        <f aca="false">COUNTIFS(Checks!$A$2:$A$910,$B12,Checks!$B$2:$B$910,"T",Checks!$E$2:$E$910,"&gt;=0")</f>
        <v>4</v>
      </c>
      <c r="Q12" s="13" t="n">
        <f aca="false">IFERROR(SUMIFS(Checks!$E$2:$E$910,Checks!$A$2:$A$910,$B12,Checks!$B$2:$B$910,"N")/(2*COUNTIFS(Checks!$A$2:$A$910,$B12,Checks!$B$2:$B$910,"N",Checks!$E$2:$E$910,"&gt;=0")),"")</f>
        <v>0.333333333333333</v>
      </c>
      <c r="R12" s="14" t="n">
        <f aca="false">COUNTIFS(Checks!$A$2:$A$910,$B12,Checks!$B$2:$B$910,"N",Checks!$E$2:$E$910,"&gt;=0")</f>
        <v>3</v>
      </c>
      <c r="S12" s="8" t="n">
        <f aca="false">J12+L12+N12+P12+R12</f>
        <v>26</v>
      </c>
      <c r="T12" s="15" t="n">
        <f aca="false">S12/29</f>
        <v>0.896551724137931</v>
      </c>
      <c r="U12" s="8" t="str">
        <f aca="false">IF(S12&gt;=26,"High",IF(S12&gt;=20,"Medium","Low"))</f>
        <v>High</v>
      </c>
      <c r="V12" s="16" t="n">
        <f aca="false">IF((IF(J12&gt;0,Rubric!$C$3,0)+IF(L12&gt;0,Rubric!$C$4,0)+IF(N12&gt;0,Rubric!$C$5,0)+IF(P12&gt;0,Rubric!$C$6,0)+IF(R12&gt;0,Rubric!$C$7,0))=0,"",ROUND(100*(IF(J12&gt;0,Rubric!$C$3*I12,0)+IF(L12&gt;0,Rubric!$C$4*K12,0)+IF(N12&gt;0,Rubric!$C$5*M12,0)+IF(P12&gt;0,Rubric!$C$6*O12,0)+IF(R12&gt;0,Rubric!$C$7*Q12,0))/(IF(J12&gt;0,Rubric!$C$3,0)+IF(L12&gt;0,Rubric!$C$4,0)+IF(N12&gt;0,Rubric!$C$5,0)+IF(P12&gt;0,Rubric!$C$6,0)+IF(R12&gt;0,Rubric!$C$7,0)),1))</f>
        <v>80.8</v>
      </c>
      <c r="W12" s="17" t="str">
        <f aca="false">IF(V12="","",IF(V12&gt;=Rubric!$C$11,"A",IF(V12&gt;=Rubric!$C$12,"B",IF(V12&gt;=Rubric!$C$13,"C",IF(V12&gt;=Rubric!$C$14,"D","F")))))</f>
        <v>B</v>
      </c>
      <c r="X12" s="10" t="str">
        <f aca="false">IF(W12="","",IF(W12="A","Benchmark",IF(W12="B","Strong",IF(W12="C","Developing",IF(W12="D","Needs work","At risk")))))</f>
        <v>Strong</v>
      </c>
      <c r="Y12" s="12" t="s">
        <v>141</v>
      </c>
      <c r="Z12" s="12" t="s">
        <v>142</v>
      </c>
      <c r="AA12" s="12" t="s">
        <v>143</v>
      </c>
      <c r="AB12" s="11" t="s">
        <v>144</v>
      </c>
    </row>
    <row r="13" customFormat="false" ht="30" hidden="false" customHeight="true" outlineLevel="0" collapsed="false">
      <c r="A13" s="8" t="n">
        <f aca="false">IF(V13="","",RANK(V13,$V$2:$V$22,0))</f>
        <v>12</v>
      </c>
      <c r="B13" s="9" t="s">
        <v>145</v>
      </c>
      <c r="C13" s="10" t="s">
        <v>60</v>
      </c>
      <c r="D13" s="10" t="s">
        <v>146</v>
      </c>
      <c r="E13" s="10" t="s">
        <v>147</v>
      </c>
      <c r="F13" s="11" t="s">
        <v>148</v>
      </c>
      <c r="G13" s="12" t="s">
        <v>149</v>
      </c>
      <c r="H13" s="8" t="s">
        <v>54</v>
      </c>
      <c r="I13" s="13" t="n">
        <f aca="false">IFERROR(SUMIFS(Checks!$E$2:$E$910,Checks!$A$2:$A$910,$B13,Checks!$B$2:$B$910,"F")/(2*COUNTIFS(Checks!$A$2:$A$910,$B13,Checks!$B$2:$B$910,"F",Checks!$E$2:$E$910,"&gt;=0")),"")</f>
        <v>0.857142857142857</v>
      </c>
      <c r="J13" s="14" t="n">
        <f aca="false">COUNTIFS(Checks!$A$2:$A$910,$B13,Checks!$B$2:$B$910,"F",Checks!$E$2:$E$910,"&gt;=0")</f>
        <v>7</v>
      </c>
      <c r="K13" s="13" t="n">
        <f aca="false">IFERROR(SUMIFS(Checks!$E$2:$E$910,Checks!$A$2:$A$910,$B13,Checks!$B$2:$B$910,"C")/(2*COUNTIFS(Checks!$A$2:$A$910,$B13,Checks!$B$2:$B$910,"C",Checks!$E$2:$E$910,"&gt;=0")),"")</f>
        <v>0.625</v>
      </c>
      <c r="L13" s="14" t="n">
        <f aca="false">COUNTIFS(Checks!$A$2:$A$910,$B13,Checks!$B$2:$B$910,"C",Checks!$E$2:$E$910,"&gt;=0")</f>
        <v>8</v>
      </c>
      <c r="M13" s="13" t="n">
        <f aca="false">IFERROR(SUMIFS(Checks!$E$2:$E$910,Checks!$A$2:$A$910,$B13,Checks!$B$2:$B$910,"B")/(2*COUNTIFS(Checks!$A$2:$A$910,$B13,Checks!$B$2:$B$910,"B",Checks!$E$2:$E$910,"&gt;=0")),"")</f>
        <v>0.75</v>
      </c>
      <c r="N13" s="14" t="n">
        <f aca="false">COUNTIFS(Checks!$A$2:$A$910,$B13,Checks!$B$2:$B$910,"B",Checks!$E$2:$E$910,"&gt;=0")</f>
        <v>4</v>
      </c>
      <c r="O13" s="13" t="n">
        <f aca="false">IFERROR(SUMIFS(Checks!$E$2:$E$910,Checks!$A$2:$A$910,$B13,Checks!$B$2:$B$910,"T")/(2*COUNTIFS(Checks!$A$2:$A$910,$B13,Checks!$B$2:$B$910,"T",Checks!$E$2:$E$910,"&gt;=0")),"")</f>
        <v>0.75</v>
      </c>
      <c r="P13" s="14" t="n">
        <f aca="false">COUNTIFS(Checks!$A$2:$A$910,$B13,Checks!$B$2:$B$910,"T",Checks!$E$2:$E$910,"&gt;=0")</f>
        <v>4</v>
      </c>
      <c r="Q13" s="13" t="n">
        <f aca="false">IFERROR(SUMIFS(Checks!$E$2:$E$910,Checks!$A$2:$A$910,$B13,Checks!$B$2:$B$910,"N")/(2*COUNTIFS(Checks!$A$2:$A$910,$B13,Checks!$B$2:$B$910,"N",Checks!$E$2:$E$910,"&gt;=0")),"")</f>
        <v>1</v>
      </c>
      <c r="R13" s="14" t="n">
        <f aca="false">COUNTIFS(Checks!$A$2:$A$910,$B13,Checks!$B$2:$B$910,"N",Checks!$E$2:$E$910,"&gt;=0")</f>
        <v>3</v>
      </c>
      <c r="S13" s="8" t="n">
        <f aca="false">J13+L13+N13+P13+R13</f>
        <v>26</v>
      </c>
      <c r="T13" s="15" t="n">
        <f aca="false">S13/29</f>
        <v>0.896551724137931</v>
      </c>
      <c r="U13" s="8" t="str">
        <f aca="false">IF(S13&gt;=26,"High",IF(S13&gt;=20,"Medium","Low"))</f>
        <v>High</v>
      </c>
      <c r="V13" s="16" t="n">
        <f aca="false">IF((IF(J13&gt;0,Rubric!$C$3,0)+IF(L13&gt;0,Rubric!$C$4,0)+IF(N13&gt;0,Rubric!$C$5,0)+IF(P13&gt;0,Rubric!$C$6,0)+IF(R13&gt;0,Rubric!$C$7,0))=0,"",ROUND(100*(IF(J13&gt;0,Rubric!$C$3*I13,0)+IF(L13&gt;0,Rubric!$C$4*K13,0)+IF(N13&gt;0,Rubric!$C$5*M13,0)+IF(P13&gt;0,Rubric!$C$6*O13,0)+IF(R13&gt;0,Rubric!$C$7*Q13,0))/(IF(J13&gt;0,Rubric!$C$3,0)+IF(L13&gt;0,Rubric!$C$4,0)+IF(N13&gt;0,Rubric!$C$5,0)+IF(P13&gt;0,Rubric!$C$6,0)+IF(R13&gt;0,Rubric!$C$7,0)),1))</f>
        <v>76.4</v>
      </c>
      <c r="W13" s="17" t="str">
        <f aca="false">IF(V13="","",IF(V13&gt;=Rubric!$C$11,"A",IF(V13&gt;=Rubric!$C$12,"B",IF(V13&gt;=Rubric!$C$13,"C",IF(V13&gt;=Rubric!$C$14,"D","F")))))</f>
        <v>B</v>
      </c>
      <c r="X13" s="10" t="str">
        <f aca="false">IF(W13="","",IF(W13="A","Benchmark",IF(W13="B","Strong",IF(W13="C","Developing",IF(W13="D","Needs work","At risk")))))</f>
        <v>Strong</v>
      </c>
      <c r="Y13" s="12" t="s">
        <v>150</v>
      </c>
      <c r="Z13" s="12" t="s">
        <v>151</v>
      </c>
      <c r="AA13" s="12" t="s">
        <v>152</v>
      </c>
      <c r="AB13" s="11" t="s">
        <v>153</v>
      </c>
    </row>
    <row r="14" customFormat="false" ht="30" hidden="false" customHeight="true" outlineLevel="0" collapsed="false">
      <c r="A14" s="8" t="n">
        <f aca="false">IF(V14="","",RANK(V14,$V$2:$V$22,0))</f>
        <v>13</v>
      </c>
      <c r="B14" s="9" t="s">
        <v>154</v>
      </c>
      <c r="C14" s="10" t="s">
        <v>60</v>
      </c>
      <c r="D14" s="10" t="s">
        <v>61</v>
      </c>
      <c r="E14" s="10" t="s">
        <v>155</v>
      </c>
      <c r="F14" s="11" t="s">
        <v>156</v>
      </c>
      <c r="G14" s="12" t="s">
        <v>157</v>
      </c>
      <c r="H14" s="8" t="s">
        <v>54</v>
      </c>
      <c r="I14" s="13" t="n">
        <f aca="false">IFERROR(SUMIFS(Checks!$E$2:$E$910,Checks!$A$2:$A$910,$B14,Checks!$B$2:$B$910,"F")/(2*COUNTIFS(Checks!$A$2:$A$910,$B14,Checks!$B$2:$B$910,"F",Checks!$E$2:$E$910,"&gt;=0")),"")</f>
        <v>0.666666666666667</v>
      </c>
      <c r="J14" s="14" t="n">
        <f aca="false">COUNTIFS(Checks!$A$2:$A$910,$B14,Checks!$B$2:$B$910,"F",Checks!$E$2:$E$910,"&gt;=0")</f>
        <v>3</v>
      </c>
      <c r="K14" s="13" t="n">
        <f aca="false">IFERROR(SUMIFS(Checks!$E$2:$E$910,Checks!$A$2:$A$910,$B14,Checks!$B$2:$B$910,"C")/(2*COUNTIFS(Checks!$A$2:$A$910,$B14,Checks!$B$2:$B$910,"C",Checks!$E$2:$E$910,"&gt;=0")),"")</f>
        <v>0.75</v>
      </c>
      <c r="L14" s="14" t="n">
        <f aca="false">COUNTIFS(Checks!$A$2:$A$910,$B14,Checks!$B$2:$B$910,"C",Checks!$E$2:$E$910,"&gt;=0")</f>
        <v>6</v>
      </c>
      <c r="M14" s="13" t="n">
        <f aca="false">IFERROR(SUMIFS(Checks!$E$2:$E$910,Checks!$A$2:$A$910,$B14,Checks!$B$2:$B$910,"B")/(2*COUNTIFS(Checks!$A$2:$A$910,$B14,Checks!$B$2:$B$910,"B",Checks!$E$2:$E$910,"&gt;=0")),"")</f>
        <v>0.75</v>
      </c>
      <c r="N14" s="14" t="n">
        <f aca="false">COUNTIFS(Checks!$A$2:$A$910,$B14,Checks!$B$2:$B$910,"B",Checks!$E$2:$E$910,"&gt;=0")</f>
        <v>4</v>
      </c>
      <c r="O14" s="13" t="n">
        <f aca="false">IFERROR(SUMIFS(Checks!$E$2:$E$910,Checks!$A$2:$A$910,$B14,Checks!$B$2:$B$910,"T")/(2*COUNTIFS(Checks!$A$2:$A$910,$B14,Checks!$B$2:$B$910,"T",Checks!$E$2:$E$910,"&gt;=0")),"")</f>
        <v>0.875</v>
      </c>
      <c r="P14" s="14" t="n">
        <f aca="false">COUNTIFS(Checks!$A$2:$A$910,$B14,Checks!$B$2:$B$910,"T",Checks!$E$2:$E$910,"&gt;=0")</f>
        <v>4</v>
      </c>
      <c r="Q14" s="13" t="n">
        <f aca="false">IFERROR(SUMIFS(Checks!$E$2:$E$910,Checks!$A$2:$A$910,$B14,Checks!$B$2:$B$910,"N")/(2*COUNTIFS(Checks!$A$2:$A$910,$B14,Checks!$B$2:$B$910,"N",Checks!$E$2:$E$910,"&gt;=0")),"")</f>
        <v>0.833333333333333</v>
      </c>
      <c r="R14" s="14" t="n">
        <f aca="false">COUNTIFS(Checks!$A$2:$A$910,$B14,Checks!$B$2:$B$910,"N",Checks!$E$2:$E$910,"&gt;=0")</f>
        <v>3</v>
      </c>
      <c r="S14" s="8" t="n">
        <f aca="false">J14+L14+N14+P14+R14</f>
        <v>20</v>
      </c>
      <c r="T14" s="15" t="n">
        <f aca="false">S14/29</f>
        <v>0.689655172413793</v>
      </c>
      <c r="U14" s="8" t="str">
        <f aca="false">IF(S14&gt;=26,"High",IF(S14&gt;=20,"Medium","Low"))</f>
        <v>Medium</v>
      </c>
      <c r="V14" s="16" t="n">
        <f aca="false">IF((IF(J14&gt;0,Rubric!$C$3,0)+IF(L14&gt;0,Rubric!$C$4,0)+IF(N14&gt;0,Rubric!$C$5,0)+IF(P14&gt;0,Rubric!$C$6,0)+IF(R14&gt;0,Rubric!$C$7,0))=0,"",ROUND(100*(IF(J14&gt;0,Rubric!$C$3*I14,0)+IF(L14&gt;0,Rubric!$C$4*K14,0)+IF(N14&gt;0,Rubric!$C$5*M14,0)+IF(P14&gt;0,Rubric!$C$6*O14,0)+IF(R14&gt;0,Rubric!$C$7*Q14,0))/(IF(J14&gt;0,Rubric!$C$3,0)+IF(L14&gt;0,Rubric!$C$4,0)+IF(N14&gt;0,Rubric!$C$5,0)+IF(P14&gt;0,Rubric!$C$6,0)+IF(R14&gt;0,Rubric!$C$7,0)),1))</f>
        <v>75.6</v>
      </c>
      <c r="W14" s="17" t="str">
        <f aca="false">IF(V14="","",IF(V14&gt;=Rubric!$C$11,"A",IF(V14&gt;=Rubric!$C$12,"B",IF(V14&gt;=Rubric!$C$13,"C",IF(V14&gt;=Rubric!$C$14,"D","F")))))</f>
        <v>B</v>
      </c>
      <c r="X14" s="10" t="str">
        <f aca="false">IF(W14="","",IF(W14="A","Benchmark",IF(W14="B","Strong",IF(W14="C","Developing",IF(W14="D","Needs work","At risk")))))</f>
        <v>Strong</v>
      </c>
      <c r="Y14" s="12" t="s">
        <v>158</v>
      </c>
      <c r="Z14" s="12" t="s">
        <v>159</v>
      </c>
      <c r="AA14" s="12" t="s">
        <v>160</v>
      </c>
      <c r="AB14" s="11" t="s">
        <v>161</v>
      </c>
    </row>
    <row r="15" customFormat="false" ht="30" hidden="false" customHeight="true" outlineLevel="0" collapsed="false">
      <c r="A15" s="8" t="n">
        <f aca="false">IF(V15="","",RANK(V15,$V$2:$V$22,0))</f>
        <v>14</v>
      </c>
      <c r="B15" s="9" t="s">
        <v>162</v>
      </c>
      <c r="C15" s="10" t="s">
        <v>60</v>
      </c>
      <c r="D15" s="10" t="s">
        <v>163</v>
      </c>
      <c r="E15" s="10" t="s">
        <v>164</v>
      </c>
      <c r="F15" s="11" t="s">
        <v>165</v>
      </c>
      <c r="G15" s="12" t="s">
        <v>166</v>
      </c>
      <c r="H15" s="8" t="s">
        <v>54</v>
      </c>
      <c r="I15" s="13" t="n">
        <f aca="false">IFERROR(SUMIFS(Checks!$E$2:$E$910,Checks!$A$2:$A$910,$B15,Checks!$B$2:$B$910,"F")/(2*COUNTIFS(Checks!$A$2:$A$910,$B15,Checks!$B$2:$B$910,"F",Checks!$E$2:$E$910,"&gt;=0")),"")</f>
        <v>0.875</v>
      </c>
      <c r="J15" s="14" t="n">
        <f aca="false">COUNTIFS(Checks!$A$2:$A$910,$B15,Checks!$B$2:$B$910,"F",Checks!$E$2:$E$910,"&gt;=0")</f>
        <v>4</v>
      </c>
      <c r="K15" s="13" t="n">
        <f aca="false">IFERROR(SUMIFS(Checks!$E$2:$E$910,Checks!$A$2:$A$910,$B15,Checks!$B$2:$B$910,"C")/(2*COUNTIFS(Checks!$A$2:$A$910,$B15,Checks!$B$2:$B$910,"C",Checks!$E$2:$E$910,"&gt;=0")),"")</f>
        <v>0.6875</v>
      </c>
      <c r="L15" s="14" t="n">
        <f aca="false">COUNTIFS(Checks!$A$2:$A$910,$B15,Checks!$B$2:$B$910,"C",Checks!$E$2:$E$910,"&gt;=0")</f>
        <v>8</v>
      </c>
      <c r="M15" s="13" t="n">
        <f aca="false">IFERROR(SUMIFS(Checks!$E$2:$E$910,Checks!$A$2:$A$910,$B15,Checks!$B$2:$B$910,"B")/(2*COUNTIFS(Checks!$A$2:$A$910,$B15,Checks!$B$2:$B$910,"B",Checks!$E$2:$E$910,"&gt;=0")),"")</f>
        <v>0.833333333333333</v>
      </c>
      <c r="N15" s="14" t="n">
        <f aca="false">COUNTIFS(Checks!$A$2:$A$910,$B15,Checks!$B$2:$B$910,"B",Checks!$E$2:$E$910,"&gt;=0")</f>
        <v>3</v>
      </c>
      <c r="O15" s="13" t="n">
        <f aca="false">IFERROR(SUMIFS(Checks!$E$2:$E$910,Checks!$A$2:$A$910,$B15,Checks!$B$2:$B$910,"T")/(2*COUNTIFS(Checks!$A$2:$A$910,$B15,Checks!$B$2:$B$910,"T",Checks!$E$2:$E$910,"&gt;=0")),"")</f>
        <v>0.666666666666667</v>
      </c>
      <c r="P15" s="14" t="n">
        <f aca="false">COUNTIFS(Checks!$A$2:$A$910,$B15,Checks!$B$2:$B$910,"T",Checks!$E$2:$E$910,"&gt;=0")</f>
        <v>3</v>
      </c>
      <c r="Q15" s="13" t="n">
        <f aca="false">IFERROR(SUMIFS(Checks!$E$2:$E$910,Checks!$A$2:$A$910,$B15,Checks!$B$2:$B$910,"N")/(2*COUNTIFS(Checks!$A$2:$A$910,$B15,Checks!$B$2:$B$910,"N",Checks!$E$2:$E$910,"&gt;=0")),"")</f>
        <v>0.5</v>
      </c>
      <c r="R15" s="14" t="n">
        <f aca="false">COUNTIFS(Checks!$A$2:$A$910,$B15,Checks!$B$2:$B$910,"N",Checks!$E$2:$E$910,"&gt;=0")</f>
        <v>1</v>
      </c>
      <c r="S15" s="8" t="n">
        <f aca="false">J15+L15+N15+P15+R15</f>
        <v>19</v>
      </c>
      <c r="T15" s="15" t="n">
        <f aca="false">S15/29</f>
        <v>0.655172413793103</v>
      </c>
      <c r="U15" s="8" t="str">
        <f aca="false">IF(S15&gt;=26,"High",IF(S15&gt;=20,"Medium","Low"))</f>
        <v>Low</v>
      </c>
      <c r="V15" s="16" t="n">
        <f aca="false">IF((IF(J15&gt;0,Rubric!$C$3,0)+IF(L15&gt;0,Rubric!$C$4,0)+IF(N15&gt;0,Rubric!$C$5,0)+IF(P15&gt;0,Rubric!$C$6,0)+IF(R15&gt;0,Rubric!$C$7,0))=0,"",ROUND(100*(IF(J15&gt;0,Rubric!$C$3*I15,0)+IF(L15&gt;0,Rubric!$C$4*K15,0)+IF(N15&gt;0,Rubric!$C$5*M15,0)+IF(P15&gt;0,Rubric!$C$6*O15,0)+IF(R15&gt;0,Rubric!$C$7*Q15,0))/(IF(J15&gt;0,Rubric!$C$3,0)+IF(L15&gt;0,Rubric!$C$4,0)+IF(N15&gt;0,Rubric!$C$5,0)+IF(P15&gt;0,Rubric!$C$6,0)+IF(R15&gt;0,Rubric!$C$7,0)),1))</f>
        <v>74.2</v>
      </c>
      <c r="W15" s="17" t="str">
        <f aca="false">IF(V15="","",IF(V15&gt;=Rubric!$C$11,"A",IF(V15&gt;=Rubric!$C$12,"B",IF(V15&gt;=Rubric!$C$13,"C",IF(V15&gt;=Rubric!$C$14,"D","F")))))</f>
        <v>B</v>
      </c>
      <c r="X15" s="10" t="str">
        <f aca="false">IF(W15="","",IF(W15="A","Benchmark",IF(W15="B","Strong",IF(W15="C","Developing",IF(W15="D","Needs work","At risk")))))</f>
        <v>Strong</v>
      </c>
      <c r="Y15" s="12" t="s">
        <v>167</v>
      </c>
      <c r="Z15" s="12" t="s">
        <v>168</v>
      </c>
      <c r="AA15" s="12" t="s">
        <v>169</v>
      </c>
      <c r="AB15" s="11" t="s">
        <v>170</v>
      </c>
    </row>
    <row r="16" customFormat="false" ht="30" hidden="false" customHeight="true" outlineLevel="0" collapsed="false">
      <c r="A16" s="8" t="n">
        <f aca="false">IF(V16="","",RANK(V16,$V$2:$V$22,0))</f>
        <v>15</v>
      </c>
      <c r="B16" s="9" t="s">
        <v>171</v>
      </c>
      <c r="C16" s="10" t="s">
        <v>129</v>
      </c>
      <c r="D16" s="10" t="s">
        <v>163</v>
      </c>
      <c r="E16" s="10" t="s">
        <v>172</v>
      </c>
      <c r="F16" s="11" t="s">
        <v>173</v>
      </c>
      <c r="G16" s="12" t="s">
        <v>174</v>
      </c>
      <c r="H16" s="8" t="s">
        <v>54</v>
      </c>
      <c r="I16" s="13" t="n">
        <f aca="false">IFERROR(SUMIFS(Checks!$E$2:$E$910,Checks!$A$2:$A$910,$B16,Checks!$B$2:$B$910,"F")/(2*COUNTIFS(Checks!$A$2:$A$910,$B16,Checks!$B$2:$B$910,"F",Checks!$E$2:$E$910,"&gt;=0")),"")</f>
        <v>0.7</v>
      </c>
      <c r="J16" s="14" t="n">
        <f aca="false">COUNTIFS(Checks!$A$2:$A$910,$B16,Checks!$B$2:$B$910,"F",Checks!$E$2:$E$910,"&gt;=0")</f>
        <v>5</v>
      </c>
      <c r="K16" s="13" t="n">
        <f aca="false">IFERROR(SUMIFS(Checks!$E$2:$E$910,Checks!$A$2:$A$910,$B16,Checks!$B$2:$B$910,"C")/(2*COUNTIFS(Checks!$A$2:$A$910,$B16,Checks!$B$2:$B$910,"C",Checks!$E$2:$E$910,"&gt;=0")),"")</f>
        <v>0.785714285714286</v>
      </c>
      <c r="L16" s="14" t="n">
        <f aca="false">COUNTIFS(Checks!$A$2:$A$910,$B16,Checks!$B$2:$B$910,"C",Checks!$E$2:$E$910,"&gt;=0")</f>
        <v>7</v>
      </c>
      <c r="M16" s="13" t="n">
        <f aca="false">IFERROR(SUMIFS(Checks!$E$2:$E$910,Checks!$A$2:$A$910,$B16,Checks!$B$2:$B$910,"B")/(2*COUNTIFS(Checks!$A$2:$A$910,$B16,Checks!$B$2:$B$910,"B",Checks!$E$2:$E$910,"&gt;=0")),"")</f>
        <v>0.75</v>
      </c>
      <c r="N16" s="14" t="n">
        <f aca="false">COUNTIFS(Checks!$A$2:$A$910,$B16,Checks!$B$2:$B$910,"B",Checks!$E$2:$E$910,"&gt;=0")</f>
        <v>4</v>
      </c>
      <c r="O16" s="13" t="n">
        <f aca="false">IFERROR(SUMIFS(Checks!$E$2:$E$910,Checks!$A$2:$A$910,$B16,Checks!$B$2:$B$910,"T")/(2*COUNTIFS(Checks!$A$2:$A$910,$B16,Checks!$B$2:$B$910,"T",Checks!$E$2:$E$910,"&gt;=0")),"")</f>
        <v>0.666666666666667</v>
      </c>
      <c r="P16" s="14" t="n">
        <f aca="false">COUNTIFS(Checks!$A$2:$A$910,$B16,Checks!$B$2:$B$910,"T",Checks!$E$2:$E$910,"&gt;=0")</f>
        <v>3</v>
      </c>
      <c r="Q16" s="13" t="n">
        <f aca="false">IFERROR(SUMIFS(Checks!$E$2:$E$910,Checks!$A$2:$A$910,$B16,Checks!$B$2:$B$910,"N")/(2*COUNTIFS(Checks!$A$2:$A$910,$B16,Checks!$B$2:$B$910,"N",Checks!$E$2:$E$910,"&gt;=0")),"")</f>
        <v>0.5</v>
      </c>
      <c r="R16" s="14" t="n">
        <f aca="false">COUNTIFS(Checks!$A$2:$A$910,$B16,Checks!$B$2:$B$910,"N",Checks!$E$2:$E$910,"&gt;=0")</f>
        <v>3</v>
      </c>
      <c r="S16" s="8" t="n">
        <f aca="false">J16+L16+N16+P16+R16</f>
        <v>22</v>
      </c>
      <c r="T16" s="15" t="n">
        <f aca="false">S16/29</f>
        <v>0.758620689655172</v>
      </c>
      <c r="U16" s="8" t="str">
        <f aca="false">IF(S16&gt;=26,"High",IF(S16&gt;=20,"Medium","Low"))</f>
        <v>Medium</v>
      </c>
      <c r="V16" s="16" t="n">
        <f aca="false">IF((IF(J16&gt;0,Rubric!$C$3,0)+IF(L16&gt;0,Rubric!$C$4,0)+IF(N16&gt;0,Rubric!$C$5,0)+IF(P16&gt;0,Rubric!$C$6,0)+IF(R16&gt;0,Rubric!$C$7,0))=0,"",ROUND(100*(IF(J16&gt;0,Rubric!$C$3*I16,0)+IF(L16&gt;0,Rubric!$C$4*K16,0)+IF(N16&gt;0,Rubric!$C$5*M16,0)+IF(P16&gt;0,Rubric!$C$6*O16,0)+IF(R16&gt;0,Rubric!$C$7*Q16,0))/(IF(J16&gt;0,Rubric!$C$3,0)+IF(L16&gt;0,Rubric!$C$4,0)+IF(N16&gt;0,Rubric!$C$5,0)+IF(P16&gt;0,Rubric!$C$6,0)+IF(R16&gt;0,Rubric!$C$7,0)),1))</f>
        <v>71.1</v>
      </c>
      <c r="W16" s="17" t="str">
        <f aca="false">IF(V16="","",IF(V16&gt;=Rubric!$C$11,"A",IF(V16&gt;=Rubric!$C$12,"B",IF(V16&gt;=Rubric!$C$13,"C",IF(V16&gt;=Rubric!$C$14,"D","F")))))</f>
        <v>B</v>
      </c>
      <c r="X16" s="10" t="str">
        <f aca="false">IF(W16="","",IF(W16="A","Benchmark",IF(W16="B","Strong",IF(W16="C","Developing",IF(W16="D","Needs work","At risk")))))</f>
        <v>Strong</v>
      </c>
      <c r="Y16" s="12" t="s">
        <v>175</v>
      </c>
      <c r="Z16" s="12" t="s">
        <v>176</v>
      </c>
      <c r="AA16" s="12" t="s">
        <v>177</v>
      </c>
      <c r="AB16" s="11" t="s">
        <v>178</v>
      </c>
    </row>
    <row r="17" customFormat="false" ht="30" hidden="false" customHeight="true" outlineLevel="0" collapsed="false">
      <c r="A17" s="8" t="n">
        <f aca="false">IF(V17="","",RANK(V17,$V$2:$V$22,0))</f>
        <v>16</v>
      </c>
      <c r="B17" s="9" t="s">
        <v>179</v>
      </c>
      <c r="C17" s="10" t="s">
        <v>129</v>
      </c>
      <c r="D17" s="10" t="s">
        <v>61</v>
      </c>
      <c r="E17" s="10" t="s">
        <v>130</v>
      </c>
      <c r="F17" s="11" t="s">
        <v>180</v>
      </c>
      <c r="G17" s="12" t="s">
        <v>181</v>
      </c>
      <c r="H17" s="8" t="s">
        <v>54</v>
      </c>
      <c r="I17" s="13" t="n">
        <f aca="false">IFERROR(SUMIFS(Checks!$E$2:$E$910,Checks!$A$2:$A$910,$B17,Checks!$B$2:$B$910,"F")/(2*COUNTIFS(Checks!$A$2:$A$910,$B17,Checks!$B$2:$B$910,"F",Checks!$E$2:$E$910,"&gt;=0")),"")</f>
        <v>0.928571428571429</v>
      </c>
      <c r="J17" s="14" t="n">
        <f aca="false">COUNTIFS(Checks!$A$2:$A$910,$B17,Checks!$B$2:$B$910,"F",Checks!$E$2:$E$910,"&gt;=0")</f>
        <v>7</v>
      </c>
      <c r="K17" s="13" t="n">
        <f aca="false">IFERROR(SUMIFS(Checks!$E$2:$E$910,Checks!$A$2:$A$910,$B17,Checks!$B$2:$B$910,"C")/(2*COUNTIFS(Checks!$A$2:$A$910,$B17,Checks!$B$2:$B$910,"C",Checks!$E$2:$E$910,"&gt;=0")),"")</f>
        <v>0.3125</v>
      </c>
      <c r="L17" s="14" t="n">
        <f aca="false">COUNTIFS(Checks!$A$2:$A$910,$B17,Checks!$B$2:$B$910,"C",Checks!$E$2:$E$910,"&gt;=0")</f>
        <v>8</v>
      </c>
      <c r="M17" s="13" t="n">
        <f aca="false">IFERROR(SUMIFS(Checks!$E$2:$E$910,Checks!$A$2:$A$910,$B17,Checks!$B$2:$B$910,"B")/(2*COUNTIFS(Checks!$A$2:$A$910,$B17,Checks!$B$2:$B$910,"B",Checks!$E$2:$E$910,"&gt;=0")),"")</f>
        <v>0.6</v>
      </c>
      <c r="N17" s="14" t="n">
        <f aca="false">COUNTIFS(Checks!$A$2:$A$910,$B17,Checks!$B$2:$B$910,"B",Checks!$E$2:$E$910,"&gt;=0")</f>
        <v>5</v>
      </c>
      <c r="O17" s="13" t="n">
        <f aca="false">IFERROR(SUMIFS(Checks!$E$2:$E$910,Checks!$A$2:$A$910,$B17,Checks!$B$2:$B$910,"T")/(2*COUNTIFS(Checks!$A$2:$A$910,$B17,Checks!$B$2:$B$910,"T",Checks!$E$2:$E$910,"&gt;=0")),"")</f>
        <v>0.9</v>
      </c>
      <c r="P17" s="14" t="n">
        <f aca="false">COUNTIFS(Checks!$A$2:$A$910,$B17,Checks!$B$2:$B$910,"T",Checks!$E$2:$E$910,"&gt;=0")</f>
        <v>5</v>
      </c>
      <c r="Q17" s="13" t="n">
        <f aca="false">IFERROR(SUMIFS(Checks!$E$2:$E$910,Checks!$A$2:$A$910,$B17,Checks!$B$2:$B$910,"N")/(2*COUNTIFS(Checks!$A$2:$A$910,$B17,Checks!$B$2:$B$910,"N",Checks!$E$2:$E$910,"&gt;=0")),"")</f>
        <v>0.666666666666667</v>
      </c>
      <c r="R17" s="14" t="n">
        <f aca="false">COUNTIFS(Checks!$A$2:$A$910,$B17,Checks!$B$2:$B$910,"N",Checks!$E$2:$E$910,"&gt;=0")</f>
        <v>3</v>
      </c>
      <c r="S17" s="8" t="n">
        <f aca="false">J17+L17+N17+P17+R17</f>
        <v>28</v>
      </c>
      <c r="T17" s="15" t="n">
        <f aca="false">S17/29</f>
        <v>0.96551724137931</v>
      </c>
      <c r="U17" s="8" t="str">
        <f aca="false">IF(S17&gt;=26,"High",IF(S17&gt;=20,"Medium","Low"))</f>
        <v>High</v>
      </c>
      <c r="V17" s="16" t="n">
        <f aca="false">IF((IF(J17&gt;0,Rubric!$C$3,0)+IF(L17&gt;0,Rubric!$C$4,0)+IF(N17&gt;0,Rubric!$C$5,0)+IF(P17&gt;0,Rubric!$C$6,0)+IF(R17&gt;0,Rubric!$C$7,0))=0,"",ROUND(100*(IF(J17&gt;0,Rubric!$C$3*I17,0)+IF(L17&gt;0,Rubric!$C$4*K17,0)+IF(N17&gt;0,Rubric!$C$5*M17,0)+IF(P17&gt;0,Rubric!$C$6*O17,0)+IF(R17&gt;0,Rubric!$C$7*Q17,0))/(IF(J17&gt;0,Rubric!$C$3,0)+IF(L17&gt;0,Rubric!$C$4,0)+IF(N17&gt;0,Rubric!$C$5,0)+IF(P17&gt;0,Rubric!$C$6,0)+IF(R17&gt;0,Rubric!$C$7,0)),1))</f>
        <v>64.8</v>
      </c>
      <c r="W17" s="17" t="str">
        <f aca="false">IF(V17="","",IF(V17&gt;=Rubric!$C$11,"A",IF(V17&gt;=Rubric!$C$12,"B",IF(V17&gt;=Rubric!$C$13,"C",IF(V17&gt;=Rubric!$C$14,"D","F")))))</f>
        <v>C</v>
      </c>
      <c r="X17" s="10" t="str">
        <f aca="false">IF(W17="","",IF(W17="A","Benchmark",IF(W17="B","Strong",IF(W17="C","Developing",IF(W17="D","Needs work","At risk")))))</f>
        <v>Developing</v>
      </c>
      <c r="Y17" s="12" t="s">
        <v>182</v>
      </c>
      <c r="Z17" s="12" t="s">
        <v>183</v>
      </c>
      <c r="AA17" s="12" t="s">
        <v>184</v>
      </c>
      <c r="AB17" s="11" t="s">
        <v>185</v>
      </c>
    </row>
    <row r="18" customFormat="false" ht="30" hidden="false" customHeight="true" outlineLevel="0" collapsed="false">
      <c r="A18" s="8" t="n">
        <f aca="false">IF(V18="","",RANK(V18,$V$2:$V$22,0))</f>
        <v>16</v>
      </c>
      <c r="B18" s="9" t="s">
        <v>186</v>
      </c>
      <c r="C18" s="10" t="s">
        <v>60</v>
      </c>
      <c r="D18" s="10" t="s">
        <v>61</v>
      </c>
      <c r="E18" s="10" t="s">
        <v>187</v>
      </c>
      <c r="F18" s="11" t="s">
        <v>188</v>
      </c>
      <c r="G18" s="12" t="s">
        <v>189</v>
      </c>
      <c r="H18" s="8" t="s">
        <v>54</v>
      </c>
      <c r="I18" s="13" t="n">
        <f aca="false">IFERROR(SUMIFS(Checks!$E$2:$E$910,Checks!$A$2:$A$910,$B18,Checks!$B$2:$B$910,"F")/(2*COUNTIFS(Checks!$A$2:$A$910,$B18,Checks!$B$2:$B$910,"F",Checks!$E$2:$E$910,"&gt;=0")),"")</f>
        <v>0.571428571428571</v>
      </c>
      <c r="J18" s="14" t="n">
        <f aca="false">COUNTIFS(Checks!$A$2:$A$910,$B18,Checks!$B$2:$B$910,"F",Checks!$E$2:$E$910,"&gt;=0")</f>
        <v>7</v>
      </c>
      <c r="K18" s="13" t="n">
        <f aca="false">IFERROR(SUMIFS(Checks!$E$2:$E$910,Checks!$A$2:$A$910,$B18,Checks!$B$2:$B$910,"C")/(2*COUNTIFS(Checks!$A$2:$A$910,$B18,Checks!$B$2:$B$910,"C",Checks!$E$2:$E$910,"&gt;=0")),"")</f>
        <v>0.666666666666667</v>
      </c>
      <c r="L18" s="14" t="n">
        <f aca="false">COUNTIFS(Checks!$A$2:$A$910,$B18,Checks!$B$2:$B$910,"C",Checks!$E$2:$E$910,"&gt;=0")</f>
        <v>3</v>
      </c>
      <c r="M18" s="13" t="n">
        <f aca="false">IFERROR(SUMIFS(Checks!$E$2:$E$910,Checks!$A$2:$A$910,$B18,Checks!$B$2:$B$910,"B")/(2*COUNTIFS(Checks!$A$2:$A$910,$B18,Checks!$B$2:$B$910,"B",Checks!$E$2:$E$910,"&gt;=0")),"")</f>
        <v>0.666666666666667</v>
      </c>
      <c r="N18" s="14" t="n">
        <f aca="false">COUNTIFS(Checks!$A$2:$A$910,$B18,Checks!$B$2:$B$910,"B",Checks!$E$2:$E$910,"&gt;=0")</f>
        <v>3</v>
      </c>
      <c r="O18" s="13" t="n">
        <f aca="false">IFERROR(SUMIFS(Checks!$E$2:$E$910,Checks!$A$2:$A$910,$B18,Checks!$B$2:$B$910,"T")/(2*COUNTIFS(Checks!$A$2:$A$910,$B18,Checks!$B$2:$B$910,"T",Checks!$E$2:$E$910,"&gt;=0")),"")</f>
        <v>0.7</v>
      </c>
      <c r="P18" s="14" t="n">
        <f aca="false">COUNTIFS(Checks!$A$2:$A$910,$B18,Checks!$B$2:$B$910,"T",Checks!$E$2:$E$910,"&gt;=0")</f>
        <v>5</v>
      </c>
      <c r="Q18" s="13" t="n">
        <f aca="false">IFERROR(SUMIFS(Checks!$E$2:$E$910,Checks!$A$2:$A$910,$B18,Checks!$B$2:$B$910,"N")/(2*COUNTIFS(Checks!$A$2:$A$910,$B18,Checks!$B$2:$B$910,"N",Checks!$E$2:$E$910,"&gt;=0")),"")</f>
        <v>0.666666666666667</v>
      </c>
      <c r="R18" s="14" t="n">
        <f aca="false">COUNTIFS(Checks!$A$2:$A$910,$B18,Checks!$B$2:$B$910,"N",Checks!$E$2:$E$910,"&gt;=0")</f>
        <v>3</v>
      </c>
      <c r="S18" s="8" t="n">
        <f aca="false">J18+L18+N18+P18+R18</f>
        <v>21</v>
      </c>
      <c r="T18" s="15" t="n">
        <f aca="false">S18/29</f>
        <v>0.724137931034483</v>
      </c>
      <c r="U18" s="8" t="str">
        <f aca="false">IF(S18&gt;=26,"High",IF(S18&gt;=20,"Medium","Low"))</f>
        <v>Medium</v>
      </c>
      <c r="V18" s="16" t="n">
        <f aca="false">IF((IF(J18&gt;0,Rubric!$C$3,0)+IF(L18&gt;0,Rubric!$C$4,0)+IF(N18&gt;0,Rubric!$C$5,0)+IF(P18&gt;0,Rubric!$C$6,0)+IF(R18&gt;0,Rubric!$C$7,0))=0,"",ROUND(100*(IF(J18&gt;0,Rubric!$C$3*I18,0)+IF(L18&gt;0,Rubric!$C$4*K18,0)+IF(N18&gt;0,Rubric!$C$5*M18,0)+IF(P18&gt;0,Rubric!$C$6*O18,0)+IF(R18&gt;0,Rubric!$C$7*Q18,0))/(IF(J18&gt;0,Rubric!$C$3,0)+IF(L18&gt;0,Rubric!$C$4,0)+IF(N18&gt;0,Rubric!$C$5,0)+IF(P18&gt;0,Rubric!$C$6,0)+IF(R18&gt;0,Rubric!$C$7,0)),1))</f>
        <v>64.8</v>
      </c>
      <c r="W18" s="17" t="str">
        <f aca="false">IF(V18="","",IF(V18&gt;=Rubric!$C$11,"A",IF(V18&gt;=Rubric!$C$12,"B",IF(V18&gt;=Rubric!$C$13,"C",IF(V18&gt;=Rubric!$C$14,"D","F")))))</f>
        <v>C</v>
      </c>
      <c r="X18" s="10" t="str">
        <f aca="false">IF(W18="","",IF(W18="A","Benchmark",IF(W18="B","Strong",IF(W18="C","Developing",IF(W18="D","Needs work","At risk")))))</f>
        <v>Developing</v>
      </c>
      <c r="Y18" s="12" t="s">
        <v>190</v>
      </c>
      <c r="Z18" s="12" t="s">
        <v>191</v>
      </c>
      <c r="AA18" s="12" t="s">
        <v>192</v>
      </c>
      <c r="AB18" s="11" t="s">
        <v>193</v>
      </c>
    </row>
    <row r="19" customFormat="false" ht="30" hidden="false" customHeight="true" outlineLevel="0" collapsed="false">
      <c r="A19" s="8" t="n">
        <f aca="false">IF(V19="","",RANK(V19,$V$2:$V$22,0))</f>
        <v>18</v>
      </c>
      <c r="B19" s="9" t="s">
        <v>194</v>
      </c>
      <c r="C19" s="10" t="s">
        <v>70</v>
      </c>
      <c r="D19" s="10" t="s">
        <v>61</v>
      </c>
      <c r="E19" s="10" t="s">
        <v>105</v>
      </c>
      <c r="F19" s="11" t="s">
        <v>195</v>
      </c>
      <c r="G19" s="12" t="s">
        <v>196</v>
      </c>
      <c r="H19" s="8" t="s">
        <v>54</v>
      </c>
      <c r="I19" s="13" t="n">
        <f aca="false">IFERROR(SUMIFS(Checks!$E$2:$E$910,Checks!$A$2:$A$910,$B19,Checks!$B$2:$B$910,"F")/(2*COUNTIFS(Checks!$A$2:$A$910,$B19,Checks!$B$2:$B$910,"F",Checks!$E$2:$E$910,"&gt;=0")),"")</f>
        <v>0.5</v>
      </c>
      <c r="J19" s="14" t="n">
        <f aca="false">COUNTIFS(Checks!$A$2:$A$910,$B19,Checks!$B$2:$B$910,"F",Checks!$E$2:$E$910,"&gt;=0")</f>
        <v>7</v>
      </c>
      <c r="K19" s="13" t="n">
        <f aca="false">IFERROR(SUMIFS(Checks!$E$2:$E$910,Checks!$A$2:$A$910,$B19,Checks!$B$2:$B$910,"C")/(2*COUNTIFS(Checks!$A$2:$A$910,$B19,Checks!$B$2:$B$910,"C",Checks!$E$2:$E$910,"&gt;=0")),"")</f>
        <v>0.5625</v>
      </c>
      <c r="L19" s="14" t="n">
        <f aca="false">COUNTIFS(Checks!$A$2:$A$910,$B19,Checks!$B$2:$B$910,"C",Checks!$E$2:$E$910,"&gt;=0")</f>
        <v>8</v>
      </c>
      <c r="M19" s="13" t="n">
        <f aca="false">IFERROR(SUMIFS(Checks!$E$2:$E$910,Checks!$A$2:$A$910,$B19,Checks!$B$2:$B$910,"B")/(2*COUNTIFS(Checks!$A$2:$A$910,$B19,Checks!$B$2:$B$910,"B",Checks!$E$2:$E$910,"&gt;=0")),"")</f>
        <v>0.75</v>
      </c>
      <c r="N19" s="14" t="n">
        <f aca="false">COUNTIFS(Checks!$A$2:$A$910,$B19,Checks!$B$2:$B$910,"B",Checks!$E$2:$E$910,"&gt;=0")</f>
        <v>4</v>
      </c>
      <c r="O19" s="13" t="n">
        <f aca="false">IFERROR(SUMIFS(Checks!$E$2:$E$910,Checks!$A$2:$A$910,$B19,Checks!$B$2:$B$910,"T")/(2*COUNTIFS(Checks!$A$2:$A$910,$B19,Checks!$B$2:$B$910,"T",Checks!$E$2:$E$910,"&gt;=0")),"")</f>
        <v>0.8</v>
      </c>
      <c r="P19" s="14" t="n">
        <f aca="false">COUNTIFS(Checks!$A$2:$A$910,$B19,Checks!$B$2:$B$910,"T",Checks!$E$2:$E$910,"&gt;=0")</f>
        <v>5</v>
      </c>
      <c r="Q19" s="13" t="n">
        <f aca="false">IFERROR(SUMIFS(Checks!$E$2:$E$910,Checks!$A$2:$A$910,$B19,Checks!$B$2:$B$910,"N")/(2*COUNTIFS(Checks!$A$2:$A$910,$B19,Checks!$B$2:$B$910,"N",Checks!$E$2:$E$910,"&gt;=0")),"")</f>
        <v>0.666666666666667</v>
      </c>
      <c r="R19" s="14" t="n">
        <f aca="false">COUNTIFS(Checks!$A$2:$A$910,$B19,Checks!$B$2:$B$910,"N",Checks!$E$2:$E$910,"&gt;=0")</f>
        <v>3</v>
      </c>
      <c r="S19" s="8" t="n">
        <f aca="false">J19+L19+N19+P19+R19</f>
        <v>27</v>
      </c>
      <c r="T19" s="15" t="n">
        <f aca="false">S19/29</f>
        <v>0.931034482758621</v>
      </c>
      <c r="U19" s="8" t="str">
        <f aca="false">IF(S19&gt;=26,"High",IF(S19&gt;=20,"Medium","Low"))</f>
        <v>High</v>
      </c>
      <c r="V19" s="16" t="n">
        <f aca="false">IF((IF(J19&gt;0,Rubric!$C$3,0)+IF(L19&gt;0,Rubric!$C$4,0)+IF(N19&gt;0,Rubric!$C$5,0)+IF(P19&gt;0,Rubric!$C$6,0)+IF(R19&gt;0,Rubric!$C$7,0))=0,"",ROUND(100*(IF(J19&gt;0,Rubric!$C$3*I19,0)+IF(L19&gt;0,Rubric!$C$4*K19,0)+IF(N19&gt;0,Rubric!$C$5*M19,0)+IF(P19&gt;0,Rubric!$C$6*O19,0)+IF(R19&gt;0,Rubric!$C$7*Q19,0))/(IF(J19&gt;0,Rubric!$C$3,0)+IF(L19&gt;0,Rubric!$C$4,0)+IF(N19&gt;0,Rubric!$C$5,0)+IF(P19&gt;0,Rubric!$C$6,0)+IF(R19&gt;0,Rubric!$C$7,0)),1))</f>
        <v>63</v>
      </c>
      <c r="W19" s="17" t="str">
        <f aca="false">IF(V19="","",IF(V19&gt;=Rubric!$C$11,"A",IF(V19&gt;=Rubric!$C$12,"B",IF(V19&gt;=Rubric!$C$13,"C",IF(V19&gt;=Rubric!$C$14,"D","F")))))</f>
        <v>C</v>
      </c>
      <c r="X19" s="10" t="str">
        <f aca="false">IF(W19="","",IF(W19="A","Benchmark",IF(W19="B","Strong",IF(W19="C","Developing",IF(W19="D","Needs work","At risk")))))</f>
        <v>Developing</v>
      </c>
      <c r="Y19" s="12" t="s">
        <v>197</v>
      </c>
      <c r="Z19" s="12" t="s">
        <v>198</v>
      </c>
      <c r="AA19" s="12" t="s">
        <v>199</v>
      </c>
      <c r="AB19" s="11" t="s">
        <v>200</v>
      </c>
    </row>
    <row r="20" customFormat="false" ht="30" hidden="false" customHeight="true" outlineLevel="0" collapsed="false">
      <c r="A20" s="8" t="n">
        <f aca="false">IF(V20="","",RANK(V20,$V$2:$V$22,0))</f>
        <v>19</v>
      </c>
      <c r="B20" s="9" t="s">
        <v>201</v>
      </c>
      <c r="C20" s="10" t="s">
        <v>70</v>
      </c>
      <c r="D20" s="10" t="s">
        <v>163</v>
      </c>
      <c r="E20" s="10" t="s">
        <v>105</v>
      </c>
      <c r="F20" s="11" t="s">
        <v>202</v>
      </c>
      <c r="G20" s="12" t="s">
        <v>203</v>
      </c>
      <c r="H20" s="8" t="s">
        <v>54</v>
      </c>
      <c r="I20" s="13" t="n">
        <f aca="false">IFERROR(SUMIFS(Checks!$E$2:$E$910,Checks!$A$2:$A$910,$B20,Checks!$B$2:$B$910,"F")/(2*COUNTIFS(Checks!$A$2:$A$910,$B20,Checks!$B$2:$B$910,"F",Checks!$E$2:$E$910,"&gt;=0")),"")</f>
        <v>0.642857142857143</v>
      </c>
      <c r="J20" s="14" t="n">
        <f aca="false">COUNTIFS(Checks!$A$2:$A$910,$B20,Checks!$B$2:$B$910,"F",Checks!$E$2:$E$910,"&gt;=0")</f>
        <v>7</v>
      </c>
      <c r="K20" s="13" t="n">
        <f aca="false">IFERROR(SUMIFS(Checks!$E$2:$E$910,Checks!$A$2:$A$910,$B20,Checks!$B$2:$B$910,"C")/(2*COUNTIFS(Checks!$A$2:$A$910,$B20,Checks!$B$2:$B$910,"C",Checks!$E$2:$E$910,"&gt;=0")),"")</f>
        <v>0.5</v>
      </c>
      <c r="L20" s="14" t="n">
        <f aca="false">COUNTIFS(Checks!$A$2:$A$910,$B20,Checks!$B$2:$B$910,"C",Checks!$E$2:$E$910,"&gt;=0")</f>
        <v>8</v>
      </c>
      <c r="M20" s="13" t="n">
        <f aca="false">IFERROR(SUMIFS(Checks!$E$2:$E$910,Checks!$A$2:$A$910,$B20,Checks!$B$2:$B$910,"B")/(2*COUNTIFS(Checks!$A$2:$A$910,$B20,Checks!$B$2:$B$910,"B",Checks!$E$2:$E$910,"&gt;=0")),"")</f>
        <v>0.5</v>
      </c>
      <c r="N20" s="14" t="n">
        <f aca="false">COUNTIFS(Checks!$A$2:$A$910,$B20,Checks!$B$2:$B$910,"B",Checks!$E$2:$E$910,"&gt;=0")</f>
        <v>4</v>
      </c>
      <c r="O20" s="13" t="n">
        <f aca="false">IFERROR(SUMIFS(Checks!$E$2:$E$910,Checks!$A$2:$A$910,$B20,Checks!$B$2:$B$910,"T")/(2*COUNTIFS(Checks!$A$2:$A$910,$B20,Checks!$B$2:$B$910,"T",Checks!$E$2:$E$910,"&gt;=0")),"")</f>
        <v>0.8</v>
      </c>
      <c r="P20" s="14" t="n">
        <f aca="false">COUNTIFS(Checks!$A$2:$A$910,$B20,Checks!$B$2:$B$910,"T",Checks!$E$2:$E$910,"&gt;=0")</f>
        <v>5</v>
      </c>
      <c r="Q20" s="13" t="n">
        <f aca="false">IFERROR(SUMIFS(Checks!$E$2:$E$910,Checks!$A$2:$A$910,$B20,Checks!$B$2:$B$910,"N")/(2*COUNTIFS(Checks!$A$2:$A$910,$B20,Checks!$B$2:$B$910,"N",Checks!$E$2:$E$910,"&gt;=0")),"")</f>
        <v>0.333333333333333</v>
      </c>
      <c r="R20" s="14" t="n">
        <f aca="false">COUNTIFS(Checks!$A$2:$A$910,$B20,Checks!$B$2:$B$910,"N",Checks!$E$2:$E$910,"&gt;=0")</f>
        <v>3</v>
      </c>
      <c r="S20" s="8" t="n">
        <f aca="false">J20+L20+N20+P20+R20</f>
        <v>27</v>
      </c>
      <c r="T20" s="15" t="n">
        <f aca="false">S20/29</f>
        <v>0.931034482758621</v>
      </c>
      <c r="U20" s="8" t="str">
        <f aca="false">IF(S20&gt;=26,"High",IF(S20&gt;=20,"Medium","Low"))</f>
        <v>High</v>
      </c>
      <c r="V20" s="16" t="n">
        <f aca="false">IF((IF(J20&gt;0,Rubric!$C$3,0)+IF(L20&gt;0,Rubric!$C$4,0)+IF(N20&gt;0,Rubric!$C$5,0)+IF(P20&gt;0,Rubric!$C$6,0)+IF(R20&gt;0,Rubric!$C$7,0))=0,"",ROUND(100*(IF(J20&gt;0,Rubric!$C$3*I20,0)+IF(L20&gt;0,Rubric!$C$4*K20,0)+IF(N20&gt;0,Rubric!$C$5*M20,0)+IF(P20&gt;0,Rubric!$C$6*O20,0)+IF(R20&gt;0,Rubric!$C$7*Q20,0))/(IF(J20&gt;0,Rubric!$C$3,0)+IF(L20&gt;0,Rubric!$C$4,0)+IF(N20&gt;0,Rubric!$C$5,0)+IF(P20&gt;0,Rubric!$C$6,0)+IF(R20&gt;0,Rubric!$C$7,0)),1))</f>
        <v>56.4</v>
      </c>
      <c r="W20" s="17" t="str">
        <f aca="false">IF(V20="","",IF(V20&gt;=Rubric!$C$11,"A",IF(V20&gt;=Rubric!$C$12,"B",IF(V20&gt;=Rubric!$C$13,"C",IF(V20&gt;=Rubric!$C$14,"D","F")))))</f>
        <v>C</v>
      </c>
      <c r="X20" s="10" t="str">
        <f aca="false">IF(W20="","",IF(W20="A","Benchmark",IF(W20="B","Strong",IF(W20="C","Developing",IF(W20="D","Needs work","At risk")))))</f>
        <v>Developing</v>
      </c>
      <c r="Y20" s="12" t="s">
        <v>204</v>
      </c>
      <c r="Z20" s="12" t="s">
        <v>205</v>
      </c>
      <c r="AA20" s="10"/>
      <c r="AB20" s="11" t="s">
        <v>206</v>
      </c>
    </row>
    <row r="21" customFormat="false" ht="30" hidden="false" customHeight="true" outlineLevel="0" collapsed="false">
      <c r="A21" s="8" t="n">
        <f aca="false">IF(V21="","",RANK(V21,$V$2:$V$22,0))</f>
        <v>20</v>
      </c>
      <c r="B21" s="9" t="s">
        <v>207</v>
      </c>
      <c r="C21" s="10" t="s">
        <v>129</v>
      </c>
      <c r="D21" s="10" t="s">
        <v>61</v>
      </c>
      <c r="E21" s="10" t="s">
        <v>105</v>
      </c>
      <c r="F21" s="11" t="s">
        <v>208</v>
      </c>
      <c r="G21" s="12" t="s">
        <v>209</v>
      </c>
      <c r="H21" s="8" t="s">
        <v>54</v>
      </c>
      <c r="I21" s="13" t="n">
        <f aca="false">IFERROR(SUMIFS(Checks!$E$2:$E$910,Checks!$A$2:$A$910,$B21,Checks!$B$2:$B$910,"F")/(2*COUNTIFS(Checks!$A$2:$A$910,$B21,Checks!$B$2:$B$910,"F",Checks!$E$2:$E$910,"&gt;=0")),"")</f>
        <v>0.785714285714286</v>
      </c>
      <c r="J21" s="14" t="n">
        <f aca="false">COUNTIFS(Checks!$A$2:$A$910,$B21,Checks!$B$2:$B$910,"F",Checks!$E$2:$E$910,"&gt;=0")</f>
        <v>7</v>
      </c>
      <c r="K21" s="13" t="n">
        <f aca="false">IFERROR(SUMIFS(Checks!$E$2:$E$910,Checks!$A$2:$A$910,$B21,Checks!$B$2:$B$910,"C")/(2*COUNTIFS(Checks!$A$2:$A$910,$B21,Checks!$B$2:$B$910,"C",Checks!$E$2:$E$910,"&gt;=0")),"")</f>
        <v>0.125</v>
      </c>
      <c r="L21" s="14" t="n">
        <f aca="false">COUNTIFS(Checks!$A$2:$A$910,$B21,Checks!$B$2:$B$910,"C",Checks!$E$2:$E$910,"&gt;=0")</f>
        <v>8</v>
      </c>
      <c r="M21" s="13" t="n">
        <f aca="false">IFERROR(SUMIFS(Checks!$E$2:$E$910,Checks!$A$2:$A$910,$B21,Checks!$B$2:$B$910,"B")/(2*COUNTIFS(Checks!$A$2:$A$910,$B21,Checks!$B$2:$B$910,"B",Checks!$E$2:$E$910,"&gt;=0")),"")</f>
        <v>0.7</v>
      </c>
      <c r="N21" s="14" t="n">
        <f aca="false">COUNTIFS(Checks!$A$2:$A$910,$B21,Checks!$B$2:$B$910,"B",Checks!$E$2:$E$910,"&gt;=0")</f>
        <v>5</v>
      </c>
      <c r="O21" s="13" t="n">
        <f aca="false">IFERROR(SUMIFS(Checks!$E$2:$E$910,Checks!$A$2:$A$910,$B21,Checks!$B$2:$B$910,"T")/(2*COUNTIFS(Checks!$A$2:$A$910,$B21,Checks!$B$2:$B$910,"T",Checks!$E$2:$E$910,"&gt;=0")),"")</f>
        <v>0.8</v>
      </c>
      <c r="P21" s="14" t="n">
        <f aca="false">COUNTIFS(Checks!$A$2:$A$910,$B21,Checks!$B$2:$B$910,"T",Checks!$E$2:$E$910,"&gt;=0")</f>
        <v>5</v>
      </c>
      <c r="Q21" s="13" t="n">
        <f aca="false">IFERROR(SUMIFS(Checks!$E$2:$E$910,Checks!$A$2:$A$910,$B21,Checks!$B$2:$B$910,"N")/(2*COUNTIFS(Checks!$A$2:$A$910,$B21,Checks!$B$2:$B$910,"N",Checks!$E$2:$E$910,"&gt;=0")),"")</f>
        <v>0.5</v>
      </c>
      <c r="R21" s="14" t="n">
        <f aca="false">COUNTIFS(Checks!$A$2:$A$910,$B21,Checks!$B$2:$B$910,"N",Checks!$E$2:$E$910,"&gt;=0")</f>
        <v>3</v>
      </c>
      <c r="S21" s="8" t="n">
        <f aca="false">J21+L21+N21+P21+R21</f>
        <v>28</v>
      </c>
      <c r="T21" s="15" t="n">
        <f aca="false">S21/29</f>
        <v>0.96551724137931</v>
      </c>
      <c r="U21" s="8" t="str">
        <f aca="false">IF(S21&gt;=26,"High",IF(S21&gt;=20,"Medium","Low"))</f>
        <v>High</v>
      </c>
      <c r="V21" s="16" t="n">
        <f aca="false">IF((IF(J21&gt;0,Rubric!$C$3,0)+IF(L21&gt;0,Rubric!$C$4,0)+IF(N21&gt;0,Rubric!$C$5,0)+IF(P21&gt;0,Rubric!$C$6,0)+IF(R21&gt;0,Rubric!$C$7,0))=0,"",ROUND(100*(IF(J21&gt;0,Rubric!$C$3*I21,0)+IF(L21&gt;0,Rubric!$C$4*K21,0)+IF(N21&gt;0,Rubric!$C$5*M21,0)+IF(P21&gt;0,Rubric!$C$6*O21,0)+IF(R21&gt;0,Rubric!$C$7*Q21,0))/(IF(J21&gt;0,Rubric!$C$3,0)+IF(L21&gt;0,Rubric!$C$4,0)+IF(N21&gt;0,Rubric!$C$5,0)+IF(P21&gt;0,Rubric!$C$6,0)+IF(R21&gt;0,Rubric!$C$7,0)),1))</f>
        <v>54.4</v>
      </c>
      <c r="W21" s="17" t="str">
        <f aca="false">IF(V21="","",IF(V21&gt;=Rubric!$C$11,"A",IF(V21&gt;=Rubric!$C$12,"B",IF(V21&gt;=Rubric!$C$13,"C",IF(V21&gt;=Rubric!$C$14,"D","F")))))</f>
        <v>D</v>
      </c>
      <c r="X21" s="10" t="str">
        <f aca="false">IF(W21="","",IF(W21="A","Benchmark",IF(W21="B","Strong",IF(W21="C","Developing",IF(W21="D","Needs work","At risk")))))</f>
        <v>Needs work</v>
      </c>
      <c r="Y21" s="12" t="s">
        <v>210</v>
      </c>
      <c r="Z21" s="12" t="s">
        <v>211</v>
      </c>
      <c r="AA21" s="12" t="s">
        <v>212</v>
      </c>
      <c r="AB21" s="11" t="s">
        <v>213</v>
      </c>
    </row>
    <row r="22" customFormat="false" ht="30" hidden="false" customHeight="true" outlineLevel="0" collapsed="false">
      <c r="A22" s="8" t="n">
        <f aca="false">IF(V22="","",RANK(V22,$V$2:$V$22,0))</f>
        <v>21</v>
      </c>
      <c r="B22" s="9" t="s">
        <v>214</v>
      </c>
      <c r="C22" s="10" t="s">
        <v>129</v>
      </c>
      <c r="D22" s="10" t="s">
        <v>61</v>
      </c>
      <c r="E22" s="10" t="s">
        <v>105</v>
      </c>
      <c r="F22" s="11" t="s">
        <v>215</v>
      </c>
      <c r="G22" s="12" t="s">
        <v>216</v>
      </c>
      <c r="H22" s="8" t="s">
        <v>54</v>
      </c>
      <c r="I22" s="13" t="n">
        <f aca="false">IFERROR(SUMIFS(Checks!$E$2:$E$910,Checks!$A$2:$A$910,$B22,Checks!$B$2:$B$910,"F")/(2*COUNTIFS(Checks!$A$2:$A$910,$B22,Checks!$B$2:$B$910,"F",Checks!$E$2:$E$910,"&gt;=0")),"")</f>
        <v>0.642857142857143</v>
      </c>
      <c r="J22" s="14" t="n">
        <f aca="false">COUNTIFS(Checks!$A$2:$A$910,$B22,Checks!$B$2:$B$910,"F",Checks!$E$2:$E$910,"&gt;=0")</f>
        <v>7</v>
      </c>
      <c r="K22" s="13" t="n">
        <f aca="false">IFERROR(SUMIFS(Checks!$E$2:$E$910,Checks!$A$2:$A$910,$B22,Checks!$B$2:$B$910,"C")/(2*COUNTIFS(Checks!$A$2:$A$910,$B22,Checks!$B$2:$B$910,"C",Checks!$E$2:$E$910,"&gt;=0")),"")</f>
        <v>0.0625</v>
      </c>
      <c r="L22" s="14" t="n">
        <f aca="false">COUNTIFS(Checks!$A$2:$A$910,$B22,Checks!$B$2:$B$910,"C",Checks!$E$2:$E$910,"&gt;=0")</f>
        <v>8</v>
      </c>
      <c r="M22" s="13" t="n">
        <f aca="false">IFERROR(SUMIFS(Checks!$E$2:$E$910,Checks!$A$2:$A$910,$B22,Checks!$B$2:$B$910,"B")/(2*COUNTIFS(Checks!$A$2:$A$910,$B22,Checks!$B$2:$B$910,"B",Checks!$E$2:$E$910,"&gt;=0")),"")</f>
        <v>0.3</v>
      </c>
      <c r="N22" s="14" t="n">
        <f aca="false">COUNTIFS(Checks!$A$2:$A$910,$B22,Checks!$B$2:$B$910,"B",Checks!$E$2:$E$910,"&gt;=0")</f>
        <v>5</v>
      </c>
      <c r="O22" s="13" t="n">
        <f aca="false">IFERROR(SUMIFS(Checks!$E$2:$E$910,Checks!$A$2:$A$910,$B22,Checks!$B$2:$B$910,"T")/(2*COUNTIFS(Checks!$A$2:$A$910,$B22,Checks!$B$2:$B$910,"T",Checks!$E$2:$E$910,"&gt;=0")),"")</f>
        <v>0.5</v>
      </c>
      <c r="P22" s="14" t="n">
        <f aca="false">COUNTIFS(Checks!$A$2:$A$910,$B22,Checks!$B$2:$B$910,"T",Checks!$E$2:$E$910,"&gt;=0")</f>
        <v>5</v>
      </c>
      <c r="Q22" s="13" t="n">
        <f aca="false">IFERROR(SUMIFS(Checks!$E$2:$E$910,Checks!$A$2:$A$910,$B22,Checks!$B$2:$B$910,"N")/(2*COUNTIFS(Checks!$A$2:$A$910,$B22,Checks!$B$2:$B$910,"N",Checks!$E$2:$E$910,"&gt;=0")),"")</f>
        <v>0.166666666666667</v>
      </c>
      <c r="R22" s="14" t="n">
        <f aca="false">COUNTIFS(Checks!$A$2:$A$910,$B22,Checks!$B$2:$B$910,"N",Checks!$E$2:$E$910,"&gt;=0")</f>
        <v>3</v>
      </c>
      <c r="S22" s="8" t="n">
        <f aca="false">J22+L22+N22+P22+R22</f>
        <v>28</v>
      </c>
      <c r="T22" s="15" t="n">
        <f aca="false">S22/29</f>
        <v>0.96551724137931</v>
      </c>
      <c r="U22" s="8" t="str">
        <f aca="false">IF(S22&gt;=26,"High",IF(S22&gt;=20,"Medium","Low"))</f>
        <v>High</v>
      </c>
      <c r="V22" s="16" t="n">
        <f aca="false">IF((IF(J22&gt;0,Rubric!$C$3,0)+IF(L22&gt;0,Rubric!$C$4,0)+IF(N22&gt;0,Rubric!$C$5,0)+IF(P22&gt;0,Rubric!$C$6,0)+IF(R22&gt;0,Rubric!$C$7,0))=0,"",ROUND(100*(IF(J22&gt;0,Rubric!$C$3*I22,0)+IF(L22&gt;0,Rubric!$C$4*K22,0)+IF(N22&gt;0,Rubric!$C$5*M22,0)+IF(P22&gt;0,Rubric!$C$6*O22,0)+IF(R22&gt;0,Rubric!$C$7*Q22,0))/(IF(J22&gt;0,Rubric!$C$3,0)+IF(L22&gt;0,Rubric!$C$4,0)+IF(N22&gt;0,Rubric!$C$5,0)+IF(P22&gt;0,Rubric!$C$6,0)+IF(R22&gt;0,Rubric!$C$7,0)),1))</f>
        <v>33.1</v>
      </c>
      <c r="W22" s="17" t="str">
        <f aca="false">IF(V22="","",IF(V22&gt;=Rubric!$C$11,"A",IF(V22&gt;=Rubric!$C$12,"B",IF(V22&gt;=Rubric!$C$13,"C",IF(V22&gt;=Rubric!$C$14,"D","F")))))</f>
        <v>F</v>
      </c>
      <c r="X22" s="10" t="str">
        <f aca="false">IF(W22="","",IF(W22="A","Benchmark",IF(W22="B","Strong",IF(W22="C","Developing",IF(W22="D","Needs work","At risk")))))</f>
        <v>At risk</v>
      </c>
      <c r="Y22" s="12" t="s">
        <v>217</v>
      </c>
      <c r="Z22" s="12" t="s">
        <v>218</v>
      </c>
      <c r="AA22" s="12" t="s">
        <v>219</v>
      </c>
      <c r="AB22" s="11" t="s">
        <v>220</v>
      </c>
    </row>
    <row r="24" customFormat="false" ht="15" hidden="false" customHeight="false" outlineLevel="0" collapsed="false">
      <c r="B24" s="5" t="s">
        <v>221</v>
      </c>
      <c r="V24" s="5" t="n">
        <f aca="false">ROUND(AVERAGE(V2:V22),1)</f>
        <v>75.9</v>
      </c>
    </row>
    <row r="25" customFormat="false" ht="15" hidden="false" customHeight="false" outlineLevel="0" collapsed="false">
      <c r="B25" s="5" t="s">
        <v>222</v>
      </c>
      <c r="V25" s="5" t="n">
        <f aca="false">MEDIAN(V2:V22)</f>
        <v>80.8</v>
      </c>
    </row>
    <row r="27" customFormat="false" ht="45" hidden="false" customHeight="true" outlineLevel="0" collapsed="false">
      <c r="B27" s="18" t="s">
        <v>223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</row>
  </sheetData>
  <autoFilter ref="A1:AB22"/>
  <mergeCells count="1">
    <mergeCell ref="B27:L27"/>
  </mergeCells>
  <conditionalFormatting sqref="V2:V22">
    <cfRule type="dataBar" priority="2">
      <dataBar showValue="1" minLength="10" maxLength="90">
        <cfvo type="num" val="0"/>
        <cfvo type="num" val="100"/>
        <color rgb="FFC8451F"/>
      </dataBar>
      <extLst>
        <ext xmlns:x14="http://schemas.microsoft.com/office/spreadsheetml/2009/9/main" uri="{B025F937-C7B1-47D3-B67F-A62EFF666E3E}">
          <x14:id>{5255B57F-17B1-4321-9337-F8679A5C65CB}</x14:id>
        </ext>
      </extLst>
    </cfRule>
  </conditionalFormatting>
  <conditionalFormatting sqref="W2:W22">
    <cfRule type="cellIs" priority="3" operator="equal" aboveAverage="0" equalAverage="0" bottom="0" percent="0" rank="0" text="" dxfId="11">
      <formula>"A"</formula>
    </cfRule>
    <cfRule type="cellIs" priority="4" operator="equal" aboveAverage="0" equalAverage="0" bottom="0" percent="0" rank="0" text="" dxfId="12">
      <formula>"B"</formula>
    </cfRule>
    <cfRule type="cellIs" priority="5" operator="equal" aboveAverage="0" equalAverage="0" bottom="0" percent="0" rank="0" text="" dxfId="13">
      <formula>"C"</formula>
    </cfRule>
    <cfRule type="cellIs" priority="6" operator="equal" aboveAverage="0" equalAverage="0" bottom="0" percent="0" rank="0" text="" dxfId="14">
      <formula>"D"</formula>
    </cfRule>
    <cfRule type="cellIs" priority="7" operator="equal" aboveAverage="0" equalAverage="0" bottom="0" percent="0" rank="0" text="" dxfId="15">
      <formula>"F"</formula>
    </cfRule>
  </conditionalFormatting>
  <conditionalFormatting sqref="I2:I22">
    <cfRule type="dataBar" priority="8">
      <dataBar showValue="1" minLength="10" maxLength="90">
        <cfvo type="num" val="0"/>
        <cfvo type="num" val="1"/>
        <color rgb="FF8A8377"/>
      </dataBar>
      <extLst>
        <ext xmlns:x14="http://schemas.microsoft.com/office/spreadsheetml/2009/9/main" uri="{B025F937-C7B1-47D3-B67F-A62EFF666E3E}">
          <x14:id>{BBCE4D8A-7F42-4C23-B37D-EBCA86695190}</x14:id>
        </ext>
      </extLst>
    </cfRule>
  </conditionalFormatting>
  <conditionalFormatting sqref="K2:K22">
    <cfRule type="dataBar" priority="9">
      <dataBar showValue="1" minLength="10" maxLength="90">
        <cfvo type="num" val="0"/>
        <cfvo type="num" val="1"/>
        <color rgb="FF8A8377"/>
      </dataBar>
      <extLst>
        <ext xmlns:x14="http://schemas.microsoft.com/office/spreadsheetml/2009/9/main" uri="{B025F937-C7B1-47D3-B67F-A62EFF666E3E}">
          <x14:id>{7FC0AE55-5D14-4991-A695-38F28072C349}</x14:id>
        </ext>
      </extLst>
    </cfRule>
  </conditionalFormatting>
  <conditionalFormatting sqref="M2:M22">
    <cfRule type="dataBar" priority="10">
      <dataBar showValue="1" minLength="10" maxLength="90">
        <cfvo type="num" val="0"/>
        <cfvo type="num" val="1"/>
        <color rgb="FF8A8377"/>
      </dataBar>
      <extLst>
        <ext xmlns:x14="http://schemas.microsoft.com/office/spreadsheetml/2009/9/main" uri="{B025F937-C7B1-47D3-B67F-A62EFF666E3E}">
          <x14:id>{C0178E54-8B3A-4BE3-B3DF-1FEB24A1B0EC}</x14:id>
        </ext>
      </extLst>
    </cfRule>
  </conditionalFormatting>
  <conditionalFormatting sqref="O2:O22">
    <cfRule type="dataBar" priority="11">
      <dataBar showValue="1" minLength="10" maxLength="90">
        <cfvo type="num" val="0"/>
        <cfvo type="num" val="1"/>
        <color rgb="FF8A8377"/>
      </dataBar>
      <extLst>
        <ext xmlns:x14="http://schemas.microsoft.com/office/spreadsheetml/2009/9/main" uri="{B025F937-C7B1-47D3-B67F-A62EFF666E3E}">
          <x14:id>{10EC2070-202B-4952-B565-D150D75A925C}</x14:id>
        </ext>
      </extLst>
    </cfRule>
  </conditionalFormatting>
  <conditionalFormatting sqref="Q2:Q22">
    <cfRule type="dataBar" priority="12">
      <dataBar showValue="1" minLength="10" maxLength="90">
        <cfvo type="num" val="0"/>
        <cfvo type="num" val="1"/>
        <color rgb="FF8A8377"/>
      </dataBar>
      <extLst>
        <ext xmlns:x14="http://schemas.microsoft.com/office/spreadsheetml/2009/9/main" uri="{B025F937-C7B1-47D3-B67F-A62EFF666E3E}">
          <x14:id>{1F3CAFB2-F9A5-4C8E-A2D2-E890B56EC857}</x14:id>
        </ext>
      </extLst>
    </cfRule>
  </conditionalFormatting>
  <hyperlinks>
    <hyperlink ref="G2" r:id="rId1" display="https://www.stormykromer.com"/>
    <hyperlink ref="Y2" r:id="rId2" display="https://www.stormykromer.com/mens-caps/"/>
    <hyperlink ref="Z2" r:id="rId3" display="https://www.stormykromer.com/the-original-stormy-kromer-cap/"/>
    <hyperlink ref="AA2" r:id="rId4" display="https://www.stormykromer.com/the-rancher-cap/"/>
    <hyperlink ref="G3" r:id="rId5" display="https://www.gardner-white.com"/>
    <hyperlink ref="Y3" r:id="rId6" display="https://www.gardner-white.com/living-room/sofas"/>
    <hyperlink ref="Z3" r:id="rId7" display="https://www.gardner-white.com/product/195580-elliot-graphite-sofa"/>
    <hyperlink ref="AA3" r:id="rId8" display="https://www.gardner-white.com/product/191535-lawson-brown-reclining-sofa"/>
    <hyperlink ref="G4" r:id="rId9" display="https://www.cherryrepublic.com"/>
    <hyperlink ref="Y4" r:id="rId10" display="https://www.cherryrepublic.com/collections/chocolate"/>
    <hyperlink ref="Z4" r:id="rId11" display="https://www.cherryrepublic.com/products/dark-chocolate-covered-cherries-16oz"/>
    <hyperlink ref="AA4" r:id="rId12" display="https://www.cherryrepublic.com/products/amaretto-chocolate-covered-cherries"/>
    <hyperlink ref="G5" r:id="rId13" display="https://www.spoon.com"/>
    <hyperlink ref="Y5" r:id="rId14" display="https://spoon.com/collections/website-jam-preserves-nut-butters"/>
    <hyperlink ref="Z5" r:id="rId15" display="https://spoon.com/products/sour-cherry-preserves"/>
    <hyperlink ref="AA5" r:id="rId16" display="https://spoon.com/products/red-haven-peach-preserves"/>
    <hyperlink ref="G6" r:id="rId17" display="https://www.bissell.com"/>
    <hyperlink ref="Y6" r:id="rId18" display="https://www.bissell.com/en-us/category/products/carpet-cleaners/portable-carpet-cleaners/"/>
    <hyperlink ref="Z6" r:id="rId19" display="https://www.bissell.com/en-us/product/little-green-portable-carpet-upholstery-cleaner-1400B.html"/>
    <hyperlink ref="AA6" r:id="rId20" display="https://www.bissell.com/en-us/product/little-green-mini-portable-carpet-upholstery-cleaner-4075.html"/>
    <hyperlink ref="G7" r:id="rId21" display="https://www.la-z-boy.com"/>
    <hyperlink ref="Y7" r:id="rId22" display="https://www.la-z-boy.com/b/living-room/recliners"/>
    <hyperlink ref="Z7" r:id="rId23" display="https://www.la-z-boy.com/p/living-room/recliners/rocking-recliners/vail-rocking-recliner/R-010403"/>
    <hyperlink ref="AA7" r:id="rId24" display="https://www.la-z-boy.com/p/living-room/recliners/rocking-recliners/joshua-power-rocking-recliner-w-headrest/R-10U502"/>
    <hyperlink ref="G8" r:id="rId25" display="https://www.shinola.com"/>
    <hyperlink ref="Y8" r:id="rId26" display="https://www.shinola.com/collections/watches"/>
    <hyperlink ref="Z8" r:id="rId27" display="https://www.shinola.com/products/runwell-watch-white"/>
    <hyperlink ref="AA8" r:id="rId28" display="https://www.shinola.com/products/canfield-sport-chronograph-watch-midnight-blue"/>
    <hyperlink ref="G9" r:id="rId29" display="https://www.zingermans.com"/>
    <hyperlink ref="Y9" r:id="rId30" display="https://www.zingermans.com/Category.aspx?Category=american_beauties"/>
    <hyperlink ref="Z9" r:id="rId31" display="https://www.zingermans.com/Product/bayley-hazen-blue-cheese-from-jasper-hill/C-BYZ"/>
    <hyperlink ref="AA9" r:id="rId32" display="https://www.zingermans.com/Product/zingermans-manchester-cheese/C-MNC"/>
    <hyperlink ref="G10" r:id="rId33" display="https://www.dunhamssports.com"/>
    <hyperlink ref="Y10" r:id="rId34" display="https://www.dunhamssports.com/footwear-1/"/>
    <hyperlink ref="Z10" r:id="rId35" display="https://www.dunhamssports.com/under-armour-men-s-charged-pursuit-3-running-shoes-W0000117118.html"/>
    <hyperlink ref="AA10" r:id="rId36" display="https://www.dunhamssports.com/under-armour-men-s-charged-assert-10-wide-running-shoes-W0000138232.html"/>
    <hyperlink ref="G11" r:id="rId37" display="https://www.apparelwholesaledepot.com"/>
    <hyperlink ref="Y11" r:id="rId38" display="https://www.apparelwholesaledepot.com/collections/mens-blank-apparel"/>
    <hyperlink ref="Z11" r:id="rId39" display="https://www.apparelwholesaledepot.com/products/h1009-blended-cotton-polyester-unisex-t-shirt"/>
    <hyperlink ref="AA11" r:id="rId40" display="https://www.apparelwholesaledepot.com/products/products-h9002-unisex-heavy-blend-hoodie"/>
    <hyperlink ref="G12" r:id="rId41" display="https://www.madeindetroit.com"/>
    <hyperlink ref="Y12" r:id="rId42" display="https://www.madeindetroit.com/collections/mens"/>
    <hyperlink ref="Z12" r:id="rId43" display="https://www.madeindetroit.com/products/original-detroit-hoodie-1991"/>
    <hyperlink ref="AA12" r:id="rId44" display="https://www.madeindetroit.com/products/detroit-shifter-tshirt-2006"/>
    <hyperlink ref="G13" r:id="rId45" display="https://www.englishgardens.com"/>
    <hyperlink ref="Y13" r:id="rId46" display="https://www.englishgardens.com/christmas-silks/flowers-stems/"/>
    <hyperlink ref="Z13" r:id="rId47" display="https://www.englishgardens.com/green-giant-arborvitae-3-gallon-pot/"/>
    <hyperlink ref="AA13" r:id="rId48" display="https://www.englishgardens.com/product/dark-red-velvet-poinsettia-clip/"/>
    <hyperlink ref="G14" r:id="rId49" display="https://www.petsuppliesplus.com"/>
    <hyperlink ref="Y14" r:id="rId50" display="https://www.petsuppliesplus.com/categories/shops/on-sale"/>
    <hyperlink ref="Z14" r:id="rId51" display="https://www.petsuppliesplus.com/categories/dog/food/dry/blue-buffalo-life-protection-formula-natural-puppy-dry-dog-food-chicken-and-brown-rice/3703"/>
    <hyperlink ref="AA14" r:id="rId52" display="https://www.petsuppliesplus.com/categories/dog/food/premium/dry/purina-pro-plan-toy-breed-dog-food-with-probiotics-for-dogs-chicken--rice-formula/19709"/>
    <hyperlink ref="G15" r:id="rId53" display="https://www.plummarket.com"/>
    <hyperlink ref="Y15" r:id="rId54" display="https://www.plummarket.com/store/wine.html"/>
    <hyperlink ref="Z15" r:id="rId55" display="https://www.plummarket.com/store/2022-frey-vineyards-cabernet-sauvignon-california.html"/>
    <hyperlink ref="AA15" r:id="rId56" display="https://www.plummarket.com/store/moet-chandon-ice-imperial-rose-champagne.html"/>
    <hyperlink ref="G16" r:id="rId57" display="https://macombwholesale.net"/>
    <hyperlink ref="Y16" r:id="rId58" display="https://macombwholesale.net/safety/gloves.html"/>
    <hyperlink ref="Z16" r:id="rId59" display="https://macombwholesale.net/shadow-black-nitrile-exam-gloves-powder-free.html"/>
    <hyperlink ref="AA16" r:id="rId60" display="https://macombwholesale.net/pro-blue-nitrile-exam-gloves-powder-free.html"/>
    <hyperlink ref="G17" r:id="rId61" display="https://liparifoods.com"/>
    <hyperlink ref="Y17" r:id="rId62" display="https://liparifoods.com/product-range/"/>
    <hyperlink ref="Z17" r:id="rId63" display="https://liparifoods.com/brand/wholey/"/>
    <hyperlink ref="AA17" r:id="rId64" display="https://liparifoods.com/brand/sabrinas/"/>
    <hyperlink ref="G18" r:id="rId65" display="https://www.belletire.com"/>
    <hyperlink ref="Y18" r:id="rId66" display="https://www.belletire.com/tires-and-wheels/tire-brands"/>
    <hyperlink ref="Z18" r:id="rId67" display="https://www.belletire.com/tires-and-wheels/tire-brands/goodyear/assurance-maxlife/214191"/>
    <hyperlink ref="AA18" r:id="rId68" display="https://www.belletire.com/tires-and-wheels/tire-brands/goodyear/assurance-all-season/146686"/>
    <hyperlink ref="G19" r:id="rId69" display="https://www.germack.com"/>
    <hyperlink ref="Y19" r:id="rId70" display="https://www.germack.com/shop,nuts"/>
    <hyperlink ref="Z19" r:id="rId71" display="https://www.germack.com/shop,pistachios-california-roasted-and-salted-8oz-5723"/>
    <hyperlink ref="AA19" r:id="rId72" display="https://www.germack.com/shop,dark-chocolate-almonds-12oz-958998"/>
    <hyperlink ref="G20" r:id="rId73" display="https://www.faygo.com"/>
    <hyperlink ref="Y20" r:id="rId74" display="https://faygo.nbcstorefront.com/"/>
    <hyperlink ref="Z20" r:id="rId75" display="https://faygo.nbcstorefront.com/case-of-faygo.html"/>
    <hyperlink ref="G21" r:id="rId76" display="https://www.atlaswholesalefood.com"/>
    <hyperlink ref="Y21" r:id="rId77" display="https://atlaswholesalefood.com/food-service/"/>
    <hyperlink ref="Z21" r:id="rId78" display="https://form.jotform.com/260184026767157"/>
    <hyperlink ref="AA21" r:id="rId79" display="https://atlaswholesalefood.com/food-assistance-programs/"/>
    <hyperlink ref="G22" r:id="rId80" display="https://www.sunvalleyfoods.com"/>
    <hyperlink ref="Y22" r:id="rId81" display="https://www.sunvalleyfoods.com/our-products/"/>
    <hyperlink ref="Z22" r:id="rId82" display="https://www.sunvalleyfoods.com/erp"/>
    <hyperlink ref="AA22" r:id="rId83" display="https://www.sunvalleyfoods.com/k-12-and-higher-education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8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255B57F-17B1-4321-9337-F8679A5C65CB}">
            <x14:dataBar minLength="10" maxLength="90" axisPosition="none" gradient="true">
              <x14:cfvo type="num">
                <xm:f>0</xm:f>
              </x14:cfvo>
              <x14:cfvo type="num">
                <xm:f>100</xm:f>
              </x14:cfvo>
              <x14:negativeFillColor rgb="FFC8451F"/>
              <x14:axisColor rgb="FF000000"/>
            </x14:dataBar>
          </x14:cfRule>
          <xm:sqref>V2:V22</xm:sqref>
        </x14:conditionalFormatting>
        <x14:conditionalFormatting xmlns:xm="http://schemas.microsoft.com/office/excel/2006/main">
          <x14:cfRule type="dataBar" id="{BBCE4D8A-7F42-4C23-B37D-EBCA86695190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8A8377"/>
              <x14:axisColor rgb="FF000000"/>
            </x14:dataBar>
          </x14:cfRule>
          <xm:sqref>I2:I22</xm:sqref>
        </x14:conditionalFormatting>
        <x14:conditionalFormatting xmlns:xm="http://schemas.microsoft.com/office/excel/2006/main">
          <x14:cfRule type="dataBar" id="{7FC0AE55-5D14-4991-A695-38F28072C349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8A8377"/>
              <x14:axisColor rgb="FF000000"/>
            </x14:dataBar>
          </x14:cfRule>
          <xm:sqref>K2:K22</xm:sqref>
        </x14:conditionalFormatting>
        <x14:conditionalFormatting xmlns:xm="http://schemas.microsoft.com/office/excel/2006/main">
          <x14:cfRule type="dataBar" id="{C0178E54-8B3A-4BE3-B3DF-1FEB24A1B0EC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8A8377"/>
              <x14:axisColor rgb="FF000000"/>
            </x14:dataBar>
          </x14:cfRule>
          <xm:sqref>M2:M22</xm:sqref>
        </x14:conditionalFormatting>
        <x14:conditionalFormatting xmlns:xm="http://schemas.microsoft.com/office/excel/2006/main">
          <x14:cfRule type="dataBar" id="{10EC2070-202B-4952-B565-D150D75A925C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8A8377"/>
              <x14:axisColor rgb="FF000000"/>
            </x14:dataBar>
          </x14:cfRule>
          <xm:sqref>O2:O22</xm:sqref>
        </x14:conditionalFormatting>
        <x14:conditionalFormatting xmlns:xm="http://schemas.microsoft.com/office/excel/2006/main">
          <x14:cfRule type="dataBar" id="{1F3CAFB2-F9A5-4C8E-A2D2-E890B56EC857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8A8377"/>
              <x14:axisColor rgb="FF000000"/>
            </x14:dataBar>
          </x14:cfRule>
          <xm:sqref>Q2:Q22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8"/>
    <col collapsed="false" customWidth="true" hidden="false" outlineLevel="0" max="4" min="4" style="0" width="10"/>
    <col collapsed="false" customWidth="true" hidden="false" outlineLevel="0" max="5" min="5" style="0" width="46"/>
    <col collapsed="false" customWidth="true" hidden="false" outlineLevel="0" max="6" min="6" style="0" width="40"/>
    <col collapsed="false" customWidth="true" hidden="false" outlineLevel="0" max="8" min="7" style="0" width="30"/>
  </cols>
  <sheetData>
    <row r="1" customFormat="false" ht="22.05" hidden="false" customHeight="false" outlineLevel="0" collapsed="false">
      <c r="A1" s="1" t="s">
        <v>224</v>
      </c>
    </row>
    <row r="2" customFormat="false" ht="15" hidden="false" customHeight="false" outlineLevel="0" collapsed="false">
      <c r="A2" s="2" t="s">
        <v>225</v>
      </c>
    </row>
    <row r="4" customFormat="false" ht="15" hidden="false" customHeight="false" outlineLevel="0" collapsed="false">
      <c r="A4" s="5" t="s">
        <v>21</v>
      </c>
      <c r="B4" s="19" t="s">
        <v>226</v>
      </c>
    </row>
    <row r="5" customFormat="false" ht="15" hidden="false" customHeight="false" outlineLevel="0" collapsed="false">
      <c r="A5" s="5" t="s">
        <v>26</v>
      </c>
      <c r="B5" s="19" t="s">
        <v>227</v>
      </c>
    </row>
    <row r="6" customFormat="false" ht="15" hidden="false" customHeight="false" outlineLevel="0" collapsed="false">
      <c r="A6" s="5" t="s">
        <v>27</v>
      </c>
      <c r="B6" s="19" t="s">
        <v>54</v>
      </c>
    </row>
    <row r="8" customFormat="false" ht="15" hidden="false" customHeight="false" outlineLevel="0" collapsed="false">
      <c r="A8" s="7" t="s">
        <v>228</v>
      </c>
      <c r="B8" s="7" t="s">
        <v>229</v>
      </c>
      <c r="C8" s="7" t="s">
        <v>230</v>
      </c>
      <c r="D8" s="7" t="s">
        <v>231</v>
      </c>
      <c r="E8" s="7" t="s">
        <v>232</v>
      </c>
      <c r="F8" s="7" t="s">
        <v>233</v>
      </c>
      <c r="G8" s="7" t="s">
        <v>234</v>
      </c>
      <c r="H8" s="7" t="s">
        <v>235</v>
      </c>
    </row>
    <row r="9" customFormat="false" ht="39.75" hidden="false" customHeight="true" outlineLevel="0" collapsed="false">
      <c r="A9" s="20" t="s">
        <v>236</v>
      </c>
      <c r="B9" s="21" t="s">
        <v>237</v>
      </c>
      <c r="C9" s="22" t="n">
        <v>2</v>
      </c>
      <c r="D9" s="20" t="str">
        <f aca="false">LEFT(A9,1)</f>
        <v>F</v>
      </c>
      <c r="E9" s="23" t="s">
        <v>238</v>
      </c>
      <c r="F9" s="24" t="str">
        <f aca="false">Rubric!D20</f>
        <v>Site serves on https (final URL https)</v>
      </c>
      <c r="G9" s="24" t="str">
        <f aca="false">Rubric!E20</f>
        <v>Mixed / uncertain</v>
      </c>
      <c r="H9" s="24" t="str">
        <f aca="false">Rubric!F20</f>
        <v>http only</v>
      </c>
    </row>
    <row r="10" customFormat="false" ht="39.75" hidden="false" customHeight="true" outlineLevel="0" collapsed="false">
      <c r="A10" s="20" t="s">
        <v>239</v>
      </c>
      <c r="B10" s="21" t="s">
        <v>240</v>
      </c>
      <c r="C10" s="22" t="n">
        <v>1</v>
      </c>
      <c r="D10" s="20" t="str">
        <f aca="false">LEFT(A10,1)</f>
        <v>F</v>
      </c>
      <c r="E10" s="23" t="s">
        <v>238</v>
      </c>
      <c r="F10" s="24" t="str">
        <f aca="false">Rubric!D21</f>
        <v>Present, does not block products/categories, contains a Sitemap: line</v>
      </c>
      <c r="G10" s="24" t="str">
        <f aca="false">Rubric!E21</f>
        <v>Present but no Sitemap line, or blocks something important</v>
      </c>
      <c r="H10" s="24" t="str">
        <f aca="false">Rubric!F21</f>
        <v>Missing, or Disallow: / for everything</v>
      </c>
    </row>
    <row r="11" customFormat="false" ht="39.75" hidden="false" customHeight="true" outlineLevel="0" collapsed="false">
      <c r="A11" s="20" t="s">
        <v>241</v>
      </c>
      <c r="B11" s="21" t="s">
        <v>242</v>
      </c>
      <c r="C11" s="22" t="n">
        <v>2</v>
      </c>
      <c r="D11" s="20" t="str">
        <f aca="false">LEFT(A11,1)</f>
        <v>F</v>
      </c>
      <c r="E11" s="23" t="s">
        <v>238</v>
      </c>
      <c r="F11" s="24" t="str">
        <f aca="false">Rubric!D22</f>
        <v>Reachable and includes product/category (or article) URLs</v>
      </c>
      <c r="G11" s="24" t="str">
        <f aca="false">Rubric!E22</f>
        <v>Reachable but thin / only static pages</v>
      </c>
      <c r="H11" s="24" t="str">
        <f aca="false">Rubric!F22</f>
        <v>Not reachable</v>
      </c>
    </row>
    <row r="12" customFormat="false" ht="39.75" hidden="false" customHeight="true" outlineLevel="0" collapsed="false">
      <c r="A12" s="20" t="s">
        <v>243</v>
      </c>
      <c r="B12" s="21" t="s">
        <v>244</v>
      </c>
      <c r="C12" s="22" t="n">
        <v>1</v>
      </c>
      <c r="D12" s="20" t="str">
        <f aca="false">LEFT(A12,1)</f>
        <v>F</v>
      </c>
      <c r="E12" s="23" t="s">
        <v>238</v>
      </c>
      <c r="F12" s="24" t="str">
        <f aca="false">Rubric!D23</f>
        <v>Homepage title is descriptive (brand + what/where) AND a sampled product title is unique and descriptive</v>
      </c>
      <c r="G12" s="24" t="str">
        <f aca="false">Rubric!E23</f>
        <v>Present but generic / duplicated / templated</v>
      </c>
      <c r="H12" s="24" t="str">
        <f aca="false">Rubric!F23</f>
        <v>Missing or just 'Home'</v>
      </c>
    </row>
    <row r="13" customFormat="false" ht="39.75" hidden="false" customHeight="true" outlineLevel="0" collapsed="false">
      <c r="A13" s="20" t="s">
        <v>245</v>
      </c>
      <c r="B13" s="21" t="s">
        <v>246</v>
      </c>
      <c r="C13" s="22" t="n">
        <v>0</v>
      </c>
      <c r="D13" s="20" t="str">
        <f aca="false">LEFT(A13,1)</f>
        <v>F</v>
      </c>
      <c r="E13" s="23" t="s">
        <v>238</v>
      </c>
      <c r="F13" s="24" t="str">
        <f aca="false">Rubric!D24</f>
        <v>Specific meta description on homepage AND on a sampled product page</v>
      </c>
      <c r="G13" s="24" t="str">
        <f aca="false">Rubric!E24</f>
        <v>On one only, or templated / duplicated</v>
      </c>
      <c r="H13" s="24" t="str">
        <f aca="false">Rubric!F24</f>
        <v>None</v>
      </c>
    </row>
    <row r="14" customFormat="false" ht="39.75" hidden="false" customHeight="true" outlineLevel="0" collapsed="false">
      <c r="A14" s="20" t="s">
        <v>247</v>
      </c>
      <c r="B14" s="21" t="s">
        <v>248</v>
      </c>
      <c r="C14" s="22" t="n">
        <v>2</v>
      </c>
      <c r="D14" s="20" t="str">
        <f aca="false">LEFT(A14,1)</f>
        <v>F</v>
      </c>
      <c r="E14" s="23" t="s">
        <v>238</v>
      </c>
      <c r="F14" s="24" t="str">
        <f aca="false">Rubric!D25</f>
        <v>Canonical present on homepage AND product page</v>
      </c>
      <c r="G14" s="24" t="str">
        <f aca="false">Rubric!E25</f>
        <v>On one only</v>
      </c>
      <c r="H14" s="24" t="str">
        <f aca="false">Rubric!F25</f>
        <v>None</v>
      </c>
    </row>
    <row r="15" customFormat="false" ht="39.75" hidden="false" customHeight="true" outlineLevel="0" collapsed="false">
      <c r="A15" s="20" t="s">
        <v>249</v>
      </c>
      <c r="B15" s="21" t="s">
        <v>250</v>
      </c>
      <c r="C15" s="22" t="s">
        <v>251</v>
      </c>
      <c r="D15" s="20" t="str">
        <f aca="false">LEFT(A15,1)</f>
        <v>F</v>
      </c>
      <c r="E15" s="23" t="s">
        <v>238</v>
      </c>
      <c r="F15" s="24" t="str">
        <f aca="false">Rubric!D26</f>
        <v>Product/Breadcrumb schema evidence seen on product pages</v>
      </c>
      <c r="G15" s="24" t="str">
        <f aca="false">Rubric!E26</f>
        <v>Partial evidence (e.g. breadcrumb schema only)</v>
      </c>
      <c r="H15" s="24" t="str">
        <f aca="false">Rubric!F26</f>
        <v>None seen where expected</v>
      </c>
    </row>
    <row r="16" customFormat="false" ht="39.75" hidden="false" customHeight="true" outlineLevel="0" collapsed="false">
      <c r="A16" s="20" t="s">
        <v>252</v>
      </c>
      <c r="B16" s="21" t="s">
        <v>253</v>
      </c>
      <c r="C16" s="22" t="n">
        <v>2</v>
      </c>
      <c r="D16" s="20" t="str">
        <f aca="false">LEFT(A16,1)</f>
        <v>F</v>
      </c>
      <c r="E16" s="23" t="s">
        <v>238</v>
      </c>
      <c r="F16" s="24" t="str">
        <f aca="false">Rubric!D27</f>
        <v>Readable hyphenated product/category URLs, no session IDs</v>
      </c>
      <c r="G16" s="24" t="str">
        <f aca="false">Rubric!E27</f>
        <v>Readable but awkward separators or numeric IDs appended</v>
      </c>
      <c r="H16" s="24" t="str">
        <f aca="false">Rubric!F27</f>
        <v>Query-string-only product URLs</v>
      </c>
    </row>
    <row r="17" customFormat="false" ht="39.75" hidden="false" customHeight="true" outlineLevel="0" collapsed="false">
      <c r="A17" s="20" t="s">
        <v>254</v>
      </c>
      <c r="B17" s="21" t="s">
        <v>255</v>
      </c>
      <c r="C17" s="22" t="n">
        <v>2</v>
      </c>
      <c r="D17" s="20" t="str">
        <f aca="false">LEFT(A17,1)</f>
        <v>C</v>
      </c>
      <c r="E17" s="23" t="s">
        <v>238</v>
      </c>
      <c r="F17" s="24" t="str">
        <f aca="false">Rubric!D28</f>
        <v>Descriptive and consistent (brand / type / size or count)</v>
      </c>
      <c r="G17" s="24" t="str">
        <f aca="false">Rubric!E28</f>
        <v>Partially descriptive</v>
      </c>
      <c r="H17" s="24" t="str">
        <f aca="false">Rubric!F28</f>
        <v>Vague / inconsistent</v>
      </c>
    </row>
    <row r="18" customFormat="false" ht="39.75" hidden="false" customHeight="true" outlineLevel="0" collapsed="false">
      <c r="A18" s="20" t="s">
        <v>256</v>
      </c>
      <c r="B18" s="21" t="s">
        <v>257</v>
      </c>
      <c r="C18" s="22" t="n">
        <v>1</v>
      </c>
      <c r="D18" s="20" t="str">
        <f aca="false">LEFT(A18,1)</f>
        <v>C</v>
      </c>
      <c r="E18" s="23" t="s">
        <v>238</v>
      </c>
      <c r="F18" s="24" t="str">
        <f aca="false">Rubric!D29</f>
        <v>&gt;=50 words of specific copy on both sampled products</v>
      </c>
      <c r="G18" s="24" t="str">
        <f aca="false">Rubric!E29</f>
        <v>Short / boilerplate (&lt;50 words) or only one product</v>
      </c>
      <c r="H18" s="24" t="str">
        <f aca="false">Rubric!F29</f>
        <v>Missing</v>
      </c>
    </row>
    <row r="19" customFormat="false" ht="39.75" hidden="false" customHeight="true" outlineLevel="0" collapsed="false">
      <c r="A19" s="20" t="s">
        <v>258</v>
      </c>
      <c r="B19" s="21" t="s">
        <v>259</v>
      </c>
      <c r="C19" s="22" t="n">
        <v>1</v>
      </c>
      <c r="D19" s="20" t="str">
        <f aca="false">LEFT(A19,1)</f>
        <v>C</v>
      </c>
      <c r="E19" s="23" t="s">
        <v>238</v>
      </c>
      <c r="F19" s="24" t="str">
        <f aca="false">Rubric!D30</f>
        <v>&gt;=2 images per product (gallery) with alt text</v>
      </c>
      <c r="G19" s="24" t="str">
        <f aca="false">Rubric!E30</f>
        <v>One image, or missing alt text</v>
      </c>
      <c r="H19" s="24" t="str">
        <f aca="false">Rubric!F30</f>
        <v>None / placeholder</v>
      </c>
    </row>
    <row r="20" customFormat="false" ht="39.75" hidden="false" customHeight="true" outlineLevel="0" collapsed="false">
      <c r="A20" s="20" t="s">
        <v>260</v>
      </c>
      <c r="B20" s="21" t="s">
        <v>261</v>
      </c>
      <c r="C20" s="22" t="n">
        <v>2</v>
      </c>
      <c r="D20" s="20" t="str">
        <f aca="false">LEFT(A20,1)</f>
        <v>C</v>
      </c>
      <c r="E20" s="23" t="s">
        <v>238</v>
      </c>
      <c r="F20" s="24" t="str">
        <f aca="false">Rubric!D31</f>
        <v>Price AND stock state visible (B2B: clear 'login for pricing' plus how to get an account)</v>
      </c>
      <c r="G20" s="24" t="str">
        <f aca="false">Rubric!E31</f>
        <v>Price only, no availability</v>
      </c>
      <c r="H20" s="24" t="str">
        <f aca="false">Rubric!F31</f>
        <v>Neither / unclear</v>
      </c>
    </row>
    <row r="21" customFormat="false" ht="39.75" hidden="false" customHeight="true" outlineLevel="0" collapsed="false">
      <c r="A21" s="20" t="s">
        <v>262</v>
      </c>
      <c r="B21" s="21" t="s">
        <v>263</v>
      </c>
      <c r="C21" s="22" t="n">
        <v>1</v>
      </c>
      <c r="D21" s="20" t="str">
        <f aca="false">LEFT(A21,1)</f>
        <v>C</v>
      </c>
      <c r="E21" s="23" t="s">
        <v>238</v>
      </c>
      <c r="F21" s="24" t="str">
        <f aca="false">Rubric!D32</f>
        <v>Structured variant selectors and/or a spec table</v>
      </c>
      <c r="G21" s="24" t="str">
        <f aca="false">Rubric!E32</f>
        <v>Variants only described in text</v>
      </c>
      <c r="H21" s="24" t="str">
        <f aca="false">Rubric!F32</f>
        <v>None where expected</v>
      </c>
    </row>
    <row r="22" customFormat="false" ht="39.75" hidden="false" customHeight="true" outlineLevel="0" collapsed="false">
      <c r="A22" s="20" t="s">
        <v>264</v>
      </c>
      <c r="B22" s="21" t="s">
        <v>265</v>
      </c>
      <c r="C22" s="22" t="n">
        <v>1</v>
      </c>
      <c r="D22" s="20" t="str">
        <f aca="false">LEFT(A22,1)</f>
        <v>C</v>
      </c>
      <c r="E22" s="23" t="s">
        <v>238</v>
      </c>
      <c r="F22" s="24" t="str">
        <f aca="false">Rubric!D33</f>
        <v>Logical category tree (&gt;=2 levels) AND breadcrumbs</v>
      </c>
      <c r="G22" s="24" t="str">
        <f aca="false">Rubric!E33</f>
        <v>Categories but no breadcrumbs</v>
      </c>
      <c r="H22" s="24" t="str">
        <f aca="false">Rubric!F33</f>
        <v>Flat / none</v>
      </c>
    </row>
    <row r="23" customFormat="false" ht="39.75" hidden="false" customHeight="true" outlineLevel="0" collapsed="false">
      <c r="A23" s="20" t="s">
        <v>266</v>
      </c>
      <c r="B23" s="21" t="s">
        <v>267</v>
      </c>
      <c r="C23" s="22" t="n">
        <v>2</v>
      </c>
      <c r="D23" s="20" t="str">
        <f aca="false">LEFT(A23,1)</f>
        <v>C</v>
      </c>
      <c r="E23" s="23" t="s">
        <v>238</v>
      </c>
      <c r="F23" s="24" t="str">
        <f aca="false">Rubric!D34</f>
        <v>Filters (price / type / attribute) AND sort on category pages</v>
      </c>
      <c r="G23" s="24" t="str">
        <f aca="false">Rubric!E34</f>
        <v>Sort or pagination only</v>
      </c>
      <c r="H23" s="24" t="str">
        <f aca="false">Rubric!F34</f>
        <v>None</v>
      </c>
    </row>
    <row r="24" customFormat="false" ht="39.75" hidden="false" customHeight="true" outlineLevel="0" collapsed="false">
      <c r="A24" s="20" t="s">
        <v>268</v>
      </c>
      <c r="B24" s="21" t="s">
        <v>269</v>
      </c>
      <c r="C24" s="22" t="n">
        <v>2</v>
      </c>
      <c r="D24" s="20" t="str">
        <f aca="false">LEFT(A24,1)</f>
        <v>C</v>
      </c>
      <c r="E24" s="23" t="s">
        <v>238</v>
      </c>
      <c r="F24" s="24" t="str">
        <f aca="false">Rubric!D35</f>
        <v>Search box with a results page</v>
      </c>
      <c r="G24" s="24" t="str">
        <f aca="false">Rubric!E35</f>
        <v>Search present but weak / unclear</v>
      </c>
      <c r="H24" s="24" t="str">
        <f aca="false">Rubric!F35</f>
        <v>None</v>
      </c>
    </row>
    <row r="25" customFormat="false" ht="39.75" hidden="false" customHeight="true" outlineLevel="0" collapsed="false">
      <c r="A25" s="20" t="s">
        <v>270</v>
      </c>
      <c r="B25" s="21" t="s">
        <v>271</v>
      </c>
      <c r="C25" s="22" t="n">
        <v>2</v>
      </c>
      <c r="D25" s="20" t="str">
        <f aca="false">LEFT(A25,1)</f>
        <v>B</v>
      </c>
      <c r="E25" s="23" t="s">
        <v>238</v>
      </c>
      <c r="F25" s="24" t="str">
        <f aca="false">Rubric!D36</f>
        <v>Add to cart / order / request a quote prominent on product page AND homepage</v>
      </c>
      <c r="G25" s="24" t="str">
        <f aca="false">Rubric!E36</f>
        <v>Present but buried</v>
      </c>
      <c r="H25" s="24" t="str">
        <f aca="false">Rubric!F36</f>
        <v>No path to buy or enquire</v>
      </c>
    </row>
    <row r="26" customFormat="false" ht="39.75" hidden="false" customHeight="true" outlineLevel="0" collapsed="false">
      <c r="A26" s="20" t="s">
        <v>272</v>
      </c>
      <c r="B26" s="21" t="s">
        <v>273</v>
      </c>
      <c r="C26" s="22" t="n">
        <v>1</v>
      </c>
      <c r="D26" s="20" t="str">
        <f aca="false">LEFT(A26,1)</f>
        <v>B</v>
      </c>
      <c r="E26" s="23" t="s">
        <v>238</v>
      </c>
      <c r="F26" s="24" t="str">
        <f aca="false">Rubric!D37</f>
        <v>Shipping AND returns info with specifics (thresholds, timelines) linked from product page or footer</v>
      </c>
      <c r="G26" s="24" t="str">
        <f aca="false">Rubric!E37</f>
        <v>Generic policy page only</v>
      </c>
      <c r="H26" s="24" t="str">
        <f aca="false">Rubric!F37</f>
        <v>None</v>
      </c>
    </row>
    <row r="27" customFormat="false" ht="39.75" hidden="false" customHeight="true" outlineLevel="0" collapsed="false">
      <c r="A27" s="20" t="s">
        <v>274</v>
      </c>
      <c r="B27" s="21" t="s">
        <v>275</v>
      </c>
      <c r="C27" s="22" t="s">
        <v>251</v>
      </c>
      <c r="D27" s="20" t="str">
        <f aca="false">LEFT(A27,1)</f>
        <v>B</v>
      </c>
      <c r="E27" s="23" t="s">
        <v>238</v>
      </c>
      <c r="F27" s="24" t="str">
        <f aca="false">Rubric!D38</f>
        <v>Guest checkout, or for B2B a clear become-a-customer application with steps</v>
      </c>
      <c r="G27" s="24" t="str">
        <f aca="false">Rubric!E38</f>
        <v>Account required but sign-up exists</v>
      </c>
      <c r="H27" s="24" t="str">
        <f aca="false">Rubric!F38</f>
        <v>No way to buy online</v>
      </c>
    </row>
    <row r="28" customFormat="false" ht="39.75" hidden="false" customHeight="true" outlineLevel="0" collapsed="false">
      <c r="A28" s="20" t="s">
        <v>276</v>
      </c>
      <c r="B28" s="21" t="s">
        <v>277</v>
      </c>
      <c r="C28" s="22" t="n">
        <v>2</v>
      </c>
      <c r="D28" s="20" t="str">
        <f aca="false">LEFT(A28,1)</f>
        <v>B</v>
      </c>
      <c r="E28" s="23" t="s">
        <v>238</v>
      </c>
      <c r="F28" s="24" t="str">
        <f aca="false">Rubric!D39</f>
        <v>Homepage features collections / seasonal / new / best sellers with working links</v>
      </c>
      <c r="G28" s="24" t="str">
        <f aca="false">Rubric!E39</f>
        <v>Static links only</v>
      </c>
      <c r="H28" s="24" t="str">
        <f aca="false">Rubric!F39</f>
        <v>None</v>
      </c>
    </row>
    <row r="29" customFormat="false" ht="39.75" hidden="false" customHeight="true" outlineLevel="0" collapsed="false">
      <c r="A29" s="20" t="s">
        <v>278</v>
      </c>
      <c r="B29" s="21" t="s">
        <v>279</v>
      </c>
      <c r="C29" s="22" t="n">
        <v>1</v>
      </c>
      <c r="D29" s="20" t="str">
        <f aca="false">LEFT(A29,1)</f>
        <v>B</v>
      </c>
      <c r="E29" s="23" t="s">
        <v>238</v>
      </c>
      <c r="F29" s="24" t="str">
        <f aca="false">Rubric!D40</f>
        <v>Product or store reviews PLUS guarantees / awards / secure badges</v>
      </c>
      <c r="G29" s="24" t="str">
        <f aca="false">Rubric!E40</f>
        <v>One type only</v>
      </c>
      <c r="H29" s="24" t="str">
        <f aca="false">Rubric!F40</f>
        <v>None</v>
      </c>
    </row>
    <row r="30" customFormat="false" ht="39.75" hidden="false" customHeight="true" outlineLevel="0" collapsed="false">
      <c r="A30" s="20" t="s">
        <v>280</v>
      </c>
      <c r="B30" s="21" t="s">
        <v>281</v>
      </c>
      <c r="C30" s="22" t="n">
        <v>2</v>
      </c>
      <c r="D30" s="20" t="str">
        <f aca="false">LEFT(A30,1)</f>
        <v>T</v>
      </c>
      <c r="E30" s="23" t="s">
        <v>238</v>
      </c>
      <c r="F30" s="24" t="str">
        <f aca="false">Rubric!D41</f>
        <v>Phone + physical address + form or email</v>
      </c>
      <c r="G30" s="24" t="str">
        <f aca="false">Rubric!E41</f>
        <v>Form or email only</v>
      </c>
      <c r="H30" s="24" t="str">
        <f aca="false">Rubric!F41</f>
        <v>None</v>
      </c>
    </row>
    <row r="31" customFormat="false" ht="39.75" hidden="false" customHeight="true" outlineLevel="0" collapsed="false">
      <c r="A31" s="20" t="s">
        <v>282</v>
      </c>
      <c r="B31" s="21" t="s">
        <v>283</v>
      </c>
      <c r="C31" s="22" t="n">
        <v>1</v>
      </c>
      <c r="D31" s="20" t="str">
        <f aca="false">LEFT(A31,1)</f>
        <v>T</v>
      </c>
      <c r="E31" s="23" t="s">
        <v>238</v>
      </c>
      <c r="F31" s="24" t="str">
        <f aca="false">Rubric!D42</f>
        <v>Substantial about / story page</v>
      </c>
      <c r="G31" s="24" t="str">
        <f aca="false">Rubric!E42</f>
        <v>Brief</v>
      </c>
      <c r="H31" s="24" t="str">
        <f aca="false">Rubric!F42</f>
        <v>None</v>
      </c>
    </row>
    <row r="32" customFormat="false" ht="39.75" hidden="false" customHeight="true" outlineLevel="0" collapsed="false">
      <c r="A32" s="20" t="s">
        <v>284</v>
      </c>
      <c r="B32" s="21" t="s">
        <v>285</v>
      </c>
      <c r="C32" s="22" t="n">
        <v>2</v>
      </c>
      <c r="D32" s="20" t="str">
        <f aca="false">LEFT(A32,1)</f>
        <v>T</v>
      </c>
      <c r="E32" s="23" t="s">
        <v>238</v>
      </c>
      <c r="F32" s="24" t="str">
        <f aca="false">Rubric!D43</f>
        <v>Privacy AND terms (accessibility statement is a bonus)</v>
      </c>
      <c r="G32" s="24" t="str">
        <f aca="false">Rubric!E43</f>
        <v>One</v>
      </c>
      <c r="H32" s="24" t="str">
        <f aca="false">Rubric!F43</f>
        <v>None</v>
      </c>
    </row>
    <row r="33" customFormat="false" ht="39.75" hidden="false" customHeight="true" outlineLevel="0" collapsed="false">
      <c r="A33" s="20" t="s">
        <v>286</v>
      </c>
      <c r="B33" s="21" t="s">
        <v>287</v>
      </c>
      <c r="C33" s="22" t="n">
        <v>2</v>
      </c>
      <c r="D33" s="20" t="str">
        <f aca="false">LEFT(A33,1)</f>
        <v>T</v>
      </c>
      <c r="E33" s="23" t="s">
        <v>238</v>
      </c>
      <c r="F33" s="24" t="str">
        <f aca="false">Rubric!D44</f>
        <v>&gt;=2 linked profiles</v>
      </c>
      <c r="G33" s="24" t="str">
        <f aca="false">Rubric!E44</f>
        <v>One</v>
      </c>
      <c r="H33" s="24" t="str">
        <f aca="false">Rubric!F44</f>
        <v>None</v>
      </c>
    </row>
    <row r="34" customFormat="false" ht="39.75" hidden="false" customHeight="true" outlineLevel="0" collapsed="false">
      <c r="A34" s="20" t="s">
        <v>288</v>
      </c>
      <c r="B34" s="21" t="s">
        <v>289</v>
      </c>
      <c r="C34" s="22" t="n">
        <v>1</v>
      </c>
      <c r="D34" s="20" t="str">
        <f aca="false">LEFT(A34,1)</f>
        <v>T</v>
      </c>
      <c r="E34" s="23" t="s">
        <v>238</v>
      </c>
      <c r="F34" s="24" t="str">
        <f aca="false">Rubric!D45</f>
        <v>Skip link AND alt text on product images (or an accessibility statement)</v>
      </c>
      <c r="G34" s="24" t="str">
        <f aca="false">Rubric!E45</f>
        <v>Some</v>
      </c>
      <c r="H34" s="24" t="str">
        <f aca="false">Rubric!F45</f>
        <v>Images without alt and no skip link</v>
      </c>
    </row>
    <row r="35" customFormat="false" ht="39.75" hidden="false" customHeight="true" outlineLevel="0" collapsed="false">
      <c r="A35" s="20" t="s">
        <v>290</v>
      </c>
      <c r="B35" s="21" t="s">
        <v>291</v>
      </c>
      <c r="C35" s="22" t="n">
        <v>0</v>
      </c>
      <c r="D35" s="20" t="str">
        <f aca="false">LEFT(A35,1)</f>
        <v>N</v>
      </c>
      <c r="E35" s="23" t="s">
        <v>238</v>
      </c>
      <c r="F35" s="24" t="str">
        <f aca="false">Rubric!D46</f>
        <v>A dated post within the last 90 days</v>
      </c>
      <c r="G35" s="24" t="str">
        <f aca="false">Rubric!E46</f>
        <v>Blog exists but stale or undated</v>
      </c>
      <c r="H35" s="24" t="str">
        <f aca="false">Rubric!F46</f>
        <v>None</v>
      </c>
    </row>
    <row r="36" customFormat="false" ht="39.75" hidden="false" customHeight="true" outlineLevel="0" collapsed="false">
      <c r="A36" s="20" t="s">
        <v>292</v>
      </c>
      <c r="B36" s="21" t="s">
        <v>293</v>
      </c>
      <c r="C36" s="22" t="n">
        <v>1</v>
      </c>
      <c r="D36" s="20" t="str">
        <f aca="false">LEFT(A36,1)</f>
        <v>N</v>
      </c>
      <c r="E36" s="23" t="s">
        <v>238</v>
      </c>
      <c r="F36" s="24" t="str">
        <f aca="false">Rubric!D47</f>
        <v>FAQ AND guides / recipes / how-tos</v>
      </c>
      <c r="G36" s="24" t="str">
        <f aca="false">Rubric!E47</f>
        <v>FAQ only, or one guide</v>
      </c>
      <c r="H36" s="24" t="str">
        <f aca="false">Rubric!F47</f>
        <v>None</v>
      </c>
    </row>
    <row r="37" customFormat="false" ht="39.75" hidden="false" customHeight="true" outlineLevel="0" collapsed="false">
      <c r="A37" s="20" t="s">
        <v>294</v>
      </c>
      <c r="B37" s="21" t="s">
        <v>295</v>
      </c>
      <c r="C37" s="22" t="n">
        <v>2</v>
      </c>
      <c r="D37" s="20" t="str">
        <f aca="false">LEFT(A37,1)</f>
        <v>N</v>
      </c>
      <c r="E37" s="23" t="s">
        <v>238</v>
      </c>
      <c r="F37" s="24" t="str">
        <f aca="false">Rubric!D48</f>
        <v>Locator or locations page with addresses &amp; hours (B2B: service area / depots)</v>
      </c>
      <c r="G37" s="24" t="str">
        <f aca="false">Rubric!E48</f>
        <v>A bare list</v>
      </c>
      <c r="H37" s="24" t="str">
        <f aca="false">Rubric!F48</f>
        <v>None</v>
      </c>
    </row>
    <row r="39" customFormat="false" ht="22.05" hidden="false" customHeight="false" outlineLevel="0" collapsed="false">
      <c r="A39" s="1" t="s">
        <v>296</v>
      </c>
    </row>
    <row r="40" customFormat="false" ht="15" hidden="false" customHeight="false" outlineLevel="0" collapsed="false">
      <c r="A40" s="7" t="s">
        <v>231</v>
      </c>
      <c r="B40" s="7" t="s">
        <v>297</v>
      </c>
      <c r="C40" s="7" t="s">
        <v>298</v>
      </c>
      <c r="D40" s="7" t="s">
        <v>299</v>
      </c>
      <c r="E40" s="7" t="s">
        <v>300</v>
      </c>
      <c r="F40" s="7" t="s">
        <v>301</v>
      </c>
    </row>
    <row r="41" customFormat="false" ht="15" hidden="false" customHeight="false" outlineLevel="0" collapsed="false">
      <c r="A41" s="25" t="s">
        <v>302</v>
      </c>
      <c r="B41" s="25" t="s">
        <v>303</v>
      </c>
      <c r="C41" s="26" t="n">
        <f aca="false">Rubric!C3</f>
        <v>25</v>
      </c>
      <c r="D41" s="25" t="n">
        <f aca="false">COUNTIFS($D$9:$D$37,A41,$C$9:$C$37,"&gt;=0")</f>
        <v>7</v>
      </c>
      <c r="E41" s="25" t="n">
        <f aca="false">SUMIFS($C$9:$C$37,$D$9:$D$37,A41)</f>
        <v>10</v>
      </c>
      <c r="F41" s="27" t="n">
        <f aca="false">IF(D41=0,"",E41/(2*D41))</f>
        <v>0.714285714285714</v>
      </c>
    </row>
    <row r="42" customFormat="false" ht="15" hidden="false" customHeight="false" outlineLevel="0" collapsed="false">
      <c r="A42" s="25" t="s">
        <v>304</v>
      </c>
      <c r="B42" s="25" t="s">
        <v>305</v>
      </c>
      <c r="C42" s="26" t="n">
        <f aca="false">Rubric!C4</f>
        <v>30</v>
      </c>
      <c r="D42" s="25" t="n">
        <f aca="false">COUNTIFS($D$9:$D$37,A42,$C$9:$C$37,"&gt;=0")</f>
        <v>8</v>
      </c>
      <c r="E42" s="25" t="n">
        <f aca="false">SUMIFS($C$9:$C$37,$D$9:$D$37,A42)</f>
        <v>12</v>
      </c>
      <c r="F42" s="27" t="n">
        <f aca="false">IF(D42=0,"",E42/(2*D42))</f>
        <v>0.75</v>
      </c>
    </row>
    <row r="43" customFormat="false" ht="15" hidden="false" customHeight="false" outlineLevel="0" collapsed="false">
      <c r="A43" s="25" t="s">
        <v>306</v>
      </c>
      <c r="B43" s="25" t="s">
        <v>307</v>
      </c>
      <c r="C43" s="26" t="n">
        <f aca="false">Rubric!C5</f>
        <v>20</v>
      </c>
      <c r="D43" s="25" t="n">
        <f aca="false">COUNTIFS($D$9:$D$37,A43,$C$9:$C$37,"&gt;=0")</f>
        <v>4</v>
      </c>
      <c r="E43" s="25" t="n">
        <f aca="false">SUMIFS($C$9:$C$37,$D$9:$D$37,A43)</f>
        <v>6</v>
      </c>
      <c r="F43" s="27" t="n">
        <f aca="false">IF(D43=0,"",E43/(2*D43))</f>
        <v>0.75</v>
      </c>
    </row>
    <row r="44" customFormat="false" ht="15" hidden="false" customHeight="false" outlineLevel="0" collapsed="false">
      <c r="A44" s="25" t="s">
        <v>308</v>
      </c>
      <c r="B44" s="25" t="s">
        <v>309</v>
      </c>
      <c r="C44" s="26" t="n">
        <f aca="false">Rubric!C6</f>
        <v>15</v>
      </c>
      <c r="D44" s="25" t="n">
        <f aca="false">COUNTIFS($D$9:$D$37,A44,$C$9:$C$37,"&gt;=0")</f>
        <v>5</v>
      </c>
      <c r="E44" s="25" t="n">
        <f aca="false">SUMIFS($C$9:$C$37,$D$9:$D$37,A44)</f>
        <v>8</v>
      </c>
      <c r="F44" s="27" t="n">
        <f aca="false">IF(D44=0,"",E44/(2*D44))</f>
        <v>0.8</v>
      </c>
    </row>
    <row r="45" customFormat="false" ht="15" hidden="false" customHeight="false" outlineLevel="0" collapsed="false">
      <c r="A45" s="25" t="s">
        <v>310</v>
      </c>
      <c r="B45" s="25" t="s">
        <v>311</v>
      </c>
      <c r="C45" s="26" t="n">
        <f aca="false">Rubric!C7</f>
        <v>10</v>
      </c>
      <c r="D45" s="25" t="n">
        <f aca="false">COUNTIFS($D$9:$D$37,A45,$C$9:$C$37,"&gt;=0")</f>
        <v>3</v>
      </c>
      <c r="E45" s="25" t="n">
        <f aca="false">SUMIFS($C$9:$C$37,$D$9:$D$37,A45)</f>
        <v>3</v>
      </c>
      <c r="F45" s="27" t="n">
        <f aca="false">IF(D45=0,"",E45/(2*D45))</f>
        <v>0.5</v>
      </c>
    </row>
    <row r="47" customFormat="false" ht="17.35" hidden="false" customHeight="false" outlineLevel="0" collapsed="false">
      <c r="A47" s="28" t="s">
        <v>41</v>
      </c>
      <c r="B47" s="29" t="n">
        <f aca="false">IF((IF(D41&gt;0,C41,0)+IF(D42&gt;0,C42,0)+IF(D43&gt;0,C43,0)+IF(D44&gt;0,C44,0)+IF(D45&gt;0,C45,0))=0,"",ROUND(100*(IF(D41&gt;0,C41*F41,0)+IF(D42&gt;0,C42*F42,0)+IF(D43&gt;0,C43*F43,0)+IF(D44&gt;0,C44*F44,0)+IF(D45&gt;0,C45*F45,0))/(IF(D41&gt;0,C41,0)+IF(D42&gt;0,C42,0)+IF(D43&gt;0,C43,0)+IF(D44&gt;0,C44,0)+IF(D45&gt;0,C45,0)),1))</f>
        <v>72.4</v>
      </c>
    </row>
    <row r="48" customFormat="false" ht="15" hidden="false" customHeight="false" outlineLevel="0" collapsed="false">
      <c r="A48" s="28" t="s">
        <v>42</v>
      </c>
      <c r="B48" s="30" t="str">
        <f aca="false">IF(B47="","",IF(B47&gt;=Rubric!$C$11,"A",IF(B47&gt;=Rubric!$C$12,"B",IF(B47&gt;=Rubric!$C$13,"C",IF(B47&gt;=Rubric!$C$14,"D","F")))))</f>
        <v>B</v>
      </c>
    </row>
    <row r="49" customFormat="false" ht="15" hidden="false" customHeight="false" outlineLevel="0" collapsed="false">
      <c r="A49" s="28" t="s">
        <v>312</v>
      </c>
      <c r="B49" s="31" t="n">
        <f aca="false">SUM(D41:D45)</f>
        <v>27</v>
      </c>
    </row>
    <row r="50" customFormat="false" ht="15" hidden="false" customHeight="false" outlineLevel="0" collapsed="false">
      <c r="A50" s="28" t="s">
        <v>39</v>
      </c>
      <c r="B50" s="32" t="n">
        <f aca="false">B49/29</f>
        <v>0.931034482758621</v>
      </c>
    </row>
    <row r="51" customFormat="false" ht="15" hidden="false" customHeight="false" outlineLevel="0" collapsed="false">
      <c r="A51" s="28" t="s">
        <v>40</v>
      </c>
      <c r="B51" s="33" t="str">
        <f aca="false">IF(B49&gt;=26,"High",IF(B49&gt;=20,"Medium","Low"))</f>
        <v>High</v>
      </c>
    </row>
    <row r="52" customFormat="false" ht="15" hidden="false" customHeight="false" outlineLevel="0" collapsed="false">
      <c r="A52" s="28" t="s">
        <v>313</v>
      </c>
      <c r="B52" s="33" t="str">
        <f aca="false">IF(B47="","",COUNTIF(Index!$V$2:$V$22,"&gt;"&amp;B47)+1&amp;" of "&amp;COUNT(Index!$V$2:$V$22))</f>
        <v>15 of 21</v>
      </c>
    </row>
    <row r="53" customFormat="false" ht="15" hidden="false" customHeight="false" outlineLevel="0" collapsed="false">
      <c r="A53" s="28" t="s">
        <v>221</v>
      </c>
      <c r="B53" s="34" t="n">
        <f aca="false">ROUND(AVERAGE(Index!$V$2:$V$22),1)</f>
        <v>75.9</v>
      </c>
    </row>
    <row r="54" customFormat="false" ht="15" hidden="false" customHeight="false" outlineLevel="0" collapsed="false">
      <c r="A54" s="28" t="s">
        <v>314</v>
      </c>
      <c r="B54" s="34" t="n">
        <f aca="false">IF(B47="","",ROUND(MAX(Index!$V$2:$V$22)-B47,1))</f>
        <v>22.7</v>
      </c>
    </row>
    <row r="55" customFormat="false" ht="15" hidden="false" customHeight="false" outlineLevel="0" collapsed="false">
      <c r="A55" s="28" t="s">
        <v>315</v>
      </c>
      <c r="B55" s="33" t="str">
        <f aca="false">IF(COUNT(F41:F45)=0,"",INDEX(B41:B45,MATCH(MIN(F41:F45),F41:F45,0)))</f>
        <v>Content</v>
      </c>
    </row>
  </sheetData>
  <dataValidations count="1">
    <dataValidation allowBlank="false" errorStyle="stop" operator="between" showDropDown="false" showErrorMessage="false" showInputMessage="false" sqref="C9:C37" type="list">
      <formula1>"0,1,2,U"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9" topLeftCell="A2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3" min="3" style="0" width="10"/>
    <col collapsed="false" customWidth="true" hidden="false" outlineLevel="0" max="4" min="4" style="0" width="60"/>
    <col collapsed="false" customWidth="true" hidden="false" outlineLevel="0" max="7" min="5" style="0" width="48"/>
  </cols>
  <sheetData>
    <row r="1" customFormat="false" ht="22.05" hidden="false" customHeight="false" outlineLevel="0" collapsed="false">
      <c r="A1" s="1" t="s">
        <v>316</v>
      </c>
    </row>
    <row r="2" customFormat="false" ht="15" hidden="false" customHeight="false" outlineLevel="0" collapsed="false">
      <c r="A2" s="7" t="s">
        <v>231</v>
      </c>
      <c r="B2" s="7" t="s">
        <v>297</v>
      </c>
      <c r="C2" s="7" t="s">
        <v>298</v>
      </c>
      <c r="D2" s="7" t="s">
        <v>317</v>
      </c>
    </row>
    <row r="3" customFormat="false" ht="15" hidden="false" customHeight="false" outlineLevel="0" collapsed="false">
      <c r="A3" s="33" t="s">
        <v>302</v>
      </c>
      <c r="B3" s="33" t="s">
        <v>303</v>
      </c>
      <c r="C3" s="35" t="n">
        <v>25</v>
      </c>
      <c r="D3" s="33" t="s">
        <v>318</v>
      </c>
    </row>
    <row r="4" customFormat="false" ht="15" hidden="false" customHeight="false" outlineLevel="0" collapsed="false">
      <c r="A4" s="33" t="s">
        <v>304</v>
      </c>
      <c r="B4" s="33" t="s">
        <v>305</v>
      </c>
      <c r="C4" s="35" t="n">
        <v>30</v>
      </c>
      <c r="D4" s="33" t="s">
        <v>319</v>
      </c>
    </row>
    <row r="5" customFormat="false" ht="15" hidden="false" customHeight="false" outlineLevel="0" collapsed="false">
      <c r="A5" s="33" t="s">
        <v>306</v>
      </c>
      <c r="B5" s="33" t="s">
        <v>307</v>
      </c>
      <c r="C5" s="35" t="n">
        <v>20</v>
      </c>
      <c r="D5" s="33" t="s">
        <v>320</v>
      </c>
    </row>
    <row r="6" customFormat="false" ht="15" hidden="false" customHeight="false" outlineLevel="0" collapsed="false">
      <c r="A6" s="33" t="s">
        <v>308</v>
      </c>
      <c r="B6" s="33" t="s">
        <v>309</v>
      </c>
      <c r="C6" s="35" t="n">
        <v>15</v>
      </c>
      <c r="D6" s="33" t="s">
        <v>321</v>
      </c>
    </row>
    <row r="7" customFormat="false" ht="15" hidden="false" customHeight="false" outlineLevel="0" collapsed="false">
      <c r="A7" s="33" t="s">
        <v>310</v>
      </c>
      <c r="B7" s="33" t="s">
        <v>311</v>
      </c>
      <c r="C7" s="35" t="n">
        <v>10</v>
      </c>
      <c r="D7" s="33" t="s">
        <v>322</v>
      </c>
    </row>
    <row r="8" customFormat="false" ht="15" hidden="false" customHeight="false" outlineLevel="0" collapsed="false">
      <c r="B8" s="5" t="s">
        <v>323</v>
      </c>
      <c r="C8" s="5" t="n">
        <f aca="false">SUM(C3:C7)</f>
        <v>100</v>
      </c>
      <c r="D8" s="2" t="s">
        <v>324</v>
      </c>
    </row>
    <row r="10" customFormat="false" ht="15" hidden="false" customHeight="false" outlineLevel="0" collapsed="false">
      <c r="A10" s="5" t="s">
        <v>325</v>
      </c>
    </row>
    <row r="11" customFormat="false" ht="15" hidden="false" customHeight="false" outlineLevel="0" collapsed="false">
      <c r="A11" s="33" t="s">
        <v>326</v>
      </c>
      <c r="B11" s="33" t="s">
        <v>327</v>
      </c>
      <c r="C11" s="35" t="n">
        <v>85</v>
      </c>
    </row>
    <row r="12" customFormat="false" ht="15" hidden="false" customHeight="false" outlineLevel="0" collapsed="false">
      <c r="A12" s="33" t="s">
        <v>306</v>
      </c>
      <c r="B12" s="33" t="s">
        <v>328</v>
      </c>
      <c r="C12" s="35" t="n">
        <v>70</v>
      </c>
    </row>
    <row r="13" customFormat="false" ht="15" hidden="false" customHeight="false" outlineLevel="0" collapsed="false">
      <c r="A13" s="33" t="s">
        <v>304</v>
      </c>
      <c r="B13" s="33" t="s">
        <v>329</v>
      </c>
      <c r="C13" s="35" t="n">
        <v>55</v>
      </c>
    </row>
    <row r="14" customFormat="false" ht="15" hidden="false" customHeight="false" outlineLevel="0" collapsed="false">
      <c r="A14" s="33" t="s">
        <v>330</v>
      </c>
      <c r="B14" s="33" t="s">
        <v>331</v>
      </c>
      <c r="C14" s="35" t="n">
        <v>40</v>
      </c>
    </row>
    <row r="15" customFormat="false" ht="15" hidden="false" customHeight="false" outlineLevel="0" collapsed="false">
      <c r="A15" s="33" t="s">
        <v>302</v>
      </c>
      <c r="B15" s="33" t="s">
        <v>332</v>
      </c>
      <c r="C15" s="36" t="s">
        <v>333</v>
      </c>
    </row>
    <row r="16" customFormat="false" ht="15" hidden="false" customHeight="false" outlineLevel="0" collapsed="false">
      <c r="A16" s="2" t="s">
        <v>334</v>
      </c>
    </row>
    <row r="18" customFormat="false" ht="22.05" hidden="false" customHeight="false" outlineLevel="0" collapsed="false">
      <c r="A18" s="1" t="s">
        <v>335</v>
      </c>
    </row>
    <row r="19" customFormat="false" ht="15" hidden="false" customHeight="false" outlineLevel="0" collapsed="false">
      <c r="A19" s="7" t="s">
        <v>228</v>
      </c>
      <c r="B19" s="7" t="s">
        <v>229</v>
      </c>
      <c r="C19" s="7" t="s">
        <v>231</v>
      </c>
      <c r="D19" s="7" t="s">
        <v>233</v>
      </c>
      <c r="E19" s="7" t="s">
        <v>234</v>
      </c>
      <c r="F19" s="7" t="s">
        <v>235</v>
      </c>
    </row>
    <row r="20" customFormat="false" ht="42" hidden="false" customHeight="true" outlineLevel="0" collapsed="false">
      <c r="A20" s="37" t="s">
        <v>236</v>
      </c>
      <c r="B20" s="37" t="s">
        <v>237</v>
      </c>
      <c r="C20" s="37" t="s">
        <v>302</v>
      </c>
      <c r="D20" s="37" t="s">
        <v>336</v>
      </c>
      <c r="E20" s="37" t="s">
        <v>337</v>
      </c>
      <c r="F20" s="37" t="s">
        <v>338</v>
      </c>
    </row>
    <row r="21" customFormat="false" ht="42" hidden="false" customHeight="true" outlineLevel="0" collapsed="false">
      <c r="A21" s="37" t="s">
        <v>239</v>
      </c>
      <c r="B21" s="37" t="s">
        <v>240</v>
      </c>
      <c r="C21" s="37" t="s">
        <v>302</v>
      </c>
      <c r="D21" s="37" t="s">
        <v>339</v>
      </c>
      <c r="E21" s="37" t="s">
        <v>340</v>
      </c>
      <c r="F21" s="37" t="s">
        <v>341</v>
      </c>
    </row>
    <row r="22" customFormat="false" ht="42" hidden="false" customHeight="true" outlineLevel="0" collapsed="false">
      <c r="A22" s="37" t="s">
        <v>241</v>
      </c>
      <c r="B22" s="37" t="s">
        <v>242</v>
      </c>
      <c r="C22" s="37" t="s">
        <v>302</v>
      </c>
      <c r="D22" s="37" t="s">
        <v>342</v>
      </c>
      <c r="E22" s="37" t="s">
        <v>343</v>
      </c>
      <c r="F22" s="37" t="s">
        <v>344</v>
      </c>
    </row>
    <row r="23" customFormat="false" ht="42" hidden="false" customHeight="true" outlineLevel="0" collapsed="false">
      <c r="A23" s="37" t="s">
        <v>243</v>
      </c>
      <c r="B23" s="37" t="s">
        <v>244</v>
      </c>
      <c r="C23" s="37" t="s">
        <v>302</v>
      </c>
      <c r="D23" s="37" t="s">
        <v>345</v>
      </c>
      <c r="E23" s="37" t="s">
        <v>346</v>
      </c>
      <c r="F23" s="37" t="s">
        <v>347</v>
      </c>
    </row>
    <row r="24" customFormat="false" ht="42" hidden="false" customHeight="true" outlineLevel="0" collapsed="false">
      <c r="A24" s="37" t="s">
        <v>245</v>
      </c>
      <c r="B24" s="37" t="s">
        <v>246</v>
      </c>
      <c r="C24" s="37" t="s">
        <v>302</v>
      </c>
      <c r="D24" s="37" t="s">
        <v>348</v>
      </c>
      <c r="E24" s="37" t="s">
        <v>349</v>
      </c>
      <c r="F24" s="37" t="s">
        <v>350</v>
      </c>
    </row>
    <row r="25" customFormat="false" ht="42" hidden="false" customHeight="true" outlineLevel="0" collapsed="false">
      <c r="A25" s="37" t="s">
        <v>247</v>
      </c>
      <c r="B25" s="37" t="s">
        <v>248</v>
      </c>
      <c r="C25" s="37" t="s">
        <v>302</v>
      </c>
      <c r="D25" s="37" t="s">
        <v>351</v>
      </c>
      <c r="E25" s="37" t="s">
        <v>352</v>
      </c>
      <c r="F25" s="37" t="s">
        <v>350</v>
      </c>
    </row>
    <row r="26" customFormat="false" ht="42" hidden="false" customHeight="true" outlineLevel="0" collapsed="false">
      <c r="A26" s="37" t="s">
        <v>249</v>
      </c>
      <c r="B26" s="37" t="s">
        <v>250</v>
      </c>
      <c r="C26" s="37" t="s">
        <v>302</v>
      </c>
      <c r="D26" s="37" t="s">
        <v>353</v>
      </c>
      <c r="E26" s="37" t="s">
        <v>354</v>
      </c>
      <c r="F26" s="37" t="s">
        <v>355</v>
      </c>
    </row>
    <row r="27" customFormat="false" ht="42" hidden="false" customHeight="true" outlineLevel="0" collapsed="false">
      <c r="A27" s="37" t="s">
        <v>252</v>
      </c>
      <c r="B27" s="37" t="s">
        <v>253</v>
      </c>
      <c r="C27" s="37" t="s">
        <v>302</v>
      </c>
      <c r="D27" s="37" t="s">
        <v>356</v>
      </c>
      <c r="E27" s="37" t="s">
        <v>357</v>
      </c>
      <c r="F27" s="37" t="s">
        <v>358</v>
      </c>
    </row>
    <row r="28" customFormat="false" ht="42" hidden="false" customHeight="true" outlineLevel="0" collapsed="false">
      <c r="A28" s="37" t="s">
        <v>254</v>
      </c>
      <c r="B28" s="37" t="s">
        <v>255</v>
      </c>
      <c r="C28" s="37" t="s">
        <v>304</v>
      </c>
      <c r="D28" s="37" t="s">
        <v>359</v>
      </c>
      <c r="E28" s="37" t="s">
        <v>360</v>
      </c>
      <c r="F28" s="37" t="s">
        <v>361</v>
      </c>
    </row>
    <row r="29" customFormat="false" ht="42" hidden="false" customHeight="true" outlineLevel="0" collapsed="false">
      <c r="A29" s="37" t="s">
        <v>256</v>
      </c>
      <c r="B29" s="37" t="s">
        <v>257</v>
      </c>
      <c r="C29" s="37" t="s">
        <v>304</v>
      </c>
      <c r="D29" s="37" t="s">
        <v>362</v>
      </c>
      <c r="E29" s="37" t="s">
        <v>363</v>
      </c>
      <c r="F29" s="37" t="s">
        <v>364</v>
      </c>
    </row>
    <row r="30" customFormat="false" ht="42" hidden="false" customHeight="true" outlineLevel="0" collapsed="false">
      <c r="A30" s="37" t="s">
        <v>258</v>
      </c>
      <c r="B30" s="37" t="s">
        <v>259</v>
      </c>
      <c r="C30" s="37" t="s">
        <v>304</v>
      </c>
      <c r="D30" s="37" t="s">
        <v>365</v>
      </c>
      <c r="E30" s="37" t="s">
        <v>366</v>
      </c>
      <c r="F30" s="37" t="s">
        <v>367</v>
      </c>
    </row>
    <row r="31" customFormat="false" ht="42" hidden="false" customHeight="true" outlineLevel="0" collapsed="false">
      <c r="A31" s="37" t="s">
        <v>260</v>
      </c>
      <c r="B31" s="37" t="s">
        <v>261</v>
      </c>
      <c r="C31" s="37" t="s">
        <v>304</v>
      </c>
      <c r="D31" s="37" t="s">
        <v>368</v>
      </c>
      <c r="E31" s="37" t="s">
        <v>369</v>
      </c>
      <c r="F31" s="37" t="s">
        <v>370</v>
      </c>
    </row>
    <row r="32" customFormat="false" ht="42" hidden="false" customHeight="true" outlineLevel="0" collapsed="false">
      <c r="A32" s="37" t="s">
        <v>262</v>
      </c>
      <c r="B32" s="37" t="s">
        <v>263</v>
      </c>
      <c r="C32" s="37" t="s">
        <v>304</v>
      </c>
      <c r="D32" s="37" t="s">
        <v>371</v>
      </c>
      <c r="E32" s="37" t="s">
        <v>372</v>
      </c>
      <c r="F32" s="37" t="s">
        <v>373</v>
      </c>
    </row>
    <row r="33" customFormat="false" ht="42" hidden="false" customHeight="true" outlineLevel="0" collapsed="false">
      <c r="A33" s="37" t="s">
        <v>264</v>
      </c>
      <c r="B33" s="37" t="s">
        <v>265</v>
      </c>
      <c r="C33" s="37" t="s">
        <v>304</v>
      </c>
      <c r="D33" s="37" t="s">
        <v>374</v>
      </c>
      <c r="E33" s="37" t="s">
        <v>375</v>
      </c>
      <c r="F33" s="37" t="s">
        <v>376</v>
      </c>
    </row>
    <row r="34" customFormat="false" ht="42" hidden="false" customHeight="true" outlineLevel="0" collapsed="false">
      <c r="A34" s="37" t="s">
        <v>266</v>
      </c>
      <c r="B34" s="37" t="s">
        <v>267</v>
      </c>
      <c r="C34" s="37" t="s">
        <v>304</v>
      </c>
      <c r="D34" s="37" t="s">
        <v>377</v>
      </c>
      <c r="E34" s="37" t="s">
        <v>378</v>
      </c>
      <c r="F34" s="37" t="s">
        <v>350</v>
      </c>
    </row>
    <row r="35" customFormat="false" ht="42" hidden="false" customHeight="true" outlineLevel="0" collapsed="false">
      <c r="A35" s="37" t="s">
        <v>268</v>
      </c>
      <c r="B35" s="37" t="s">
        <v>269</v>
      </c>
      <c r="C35" s="37" t="s">
        <v>304</v>
      </c>
      <c r="D35" s="37" t="s">
        <v>379</v>
      </c>
      <c r="E35" s="37" t="s">
        <v>380</v>
      </c>
      <c r="F35" s="37" t="s">
        <v>350</v>
      </c>
    </row>
    <row r="36" customFormat="false" ht="42" hidden="false" customHeight="true" outlineLevel="0" collapsed="false">
      <c r="A36" s="37" t="s">
        <v>270</v>
      </c>
      <c r="B36" s="37" t="s">
        <v>271</v>
      </c>
      <c r="C36" s="37" t="s">
        <v>306</v>
      </c>
      <c r="D36" s="37" t="s">
        <v>381</v>
      </c>
      <c r="E36" s="37" t="s">
        <v>382</v>
      </c>
      <c r="F36" s="37" t="s">
        <v>383</v>
      </c>
    </row>
    <row r="37" customFormat="false" ht="42" hidden="false" customHeight="true" outlineLevel="0" collapsed="false">
      <c r="A37" s="37" t="s">
        <v>272</v>
      </c>
      <c r="B37" s="37" t="s">
        <v>273</v>
      </c>
      <c r="C37" s="37" t="s">
        <v>306</v>
      </c>
      <c r="D37" s="37" t="s">
        <v>384</v>
      </c>
      <c r="E37" s="37" t="s">
        <v>385</v>
      </c>
      <c r="F37" s="37" t="s">
        <v>350</v>
      </c>
    </row>
    <row r="38" customFormat="false" ht="42" hidden="false" customHeight="true" outlineLevel="0" collapsed="false">
      <c r="A38" s="37" t="s">
        <v>274</v>
      </c>
      <c r="B38" s="37" t="s">
        <v>275</v>
      </c>
      <c r="C38" s="37" t="s">
        <v>306</v>
      </c>
      <c r="D38" s="37" t="s">
        <v>386</v>
      </c>
      <c r="E38" s="37" t="s">
        <v>387</v>
      </c>
      <c r="F38" s="37" t="s">
        <v>388</v>
      </c>
    </row>
    <row r="39" customFormat="false" ht="42" hidden="false" customHeight="true" outlineLevel="0" collapsed="false">
      <c r="A39" s="37" t="s">
        <v>276</v>
      </c>
      <c r="B39" s="37" t="s">
        <v>277</v>
      </c>
      <c r="C39" s="37" t="s">
        <v>306</v>
      </c>
      <c r="D39" s="37" t="s">
        <v>389</v>
      </c>
      <c r="E39" s="37" t="s">
        <v>390</v>
      </c>
      <c r="F39" s="37" t="s">
        <v>350</v>
      </c>
    </row>
    <row r="40" customFormat="false" ht="42" hidden="false" customHeight="true" outlineLevel="0" collapsed="false">
      <c r="A40" s="37" t="s">
        <v>278</v>
      </c>
      <c r="B40" s="37" t="s">
        <v>279</v>
      </c>
      <c r="C40" s="37" t="s">
        <v>306</v>
      </c>
      <c r="D40" s="37" t="s">
        <v>391</v>
      </c>
      <c r="E40" s="37" t="s">
        <v>392</v>
      </c>
      <c r="F40" s="37" t="s">
        <v>350</v>
      </c>
    </row>
    <row r="41" customFormat="false" ht="42" hidden="false" customHeight="true" outlineLevel="0" collapsed="false">
      <c r="A41" s="37" t="s">
        <v>280</v>
      </c>
      <c r="B41" s="37" t="s">
        <v>281</v>
      </c>
      <c r="C41" s="37" t="s">
        <v>308</v>
      </c>
      <c r="D41" s="37" t="s">
        <v>393</v>
      </c>
      <c r="E41" s="37" t="s">
        <v>394</v>
      </c>
      <c r="F41" s="37" t="s">
        <v>350</v>
      </c>
    </row>
    <row r="42" customFormat="false" ht="42" hidden="false" customHeight="true" outlineLevel="0" collapsed="false">
      <c r="A42" s="37" t="s">
        <v>282</v>
      </c>
      <c r="B42" s="37" t="s">
        <v>283</v>
      </c>
      <c r="C42" s="37" t="s">
        <v>308</v>
      </c>
      <c r="D42" s="37" t="s">
        <v>395</v>
      </c>
      <c r="E42" s="37" t="s">
        <v>396</v>
      </c>
      <c r="F42" s="37" t="s">
        <v>350</v>
      </c>
    </row>
    <row r="43" customFormat="false" ht="42" hidden="false" customHeight="true" outlineLevel="0" collapsed="false">
      <c r="A43" s="37" t="s">
        <v>284</v>
      </c>
      <c r="B43" s="37" t="s">
        <v>285</v>
      </c>
      <c r="C43" s="37" t="s">
        <v>308</v>
      </c>
      <c r="D43" s="37" t="s">
        <v>397</v>
      </c>
      <c r="E43" s="37" t="s">
        <v>398</v>
      </c>
      <c r="F43" s="37" t="s">
        <v>350</v>
      </c>
    </row>
    <row r="44" customFormat="false" ht="42" hidden="false" customHeight="true" outlineLevel="0" collapsed="false">
      <c r="A44" s="37" t="s">
        <v>286</v>
      </c>
      <c r="B44" s="37" t="s">
        <v>287</v>
      </c>
      <c r="C44" s="37" t="s">
        <v>308</v>
      </c>
      <c r="D44" s="37" t="s">
        <v>399</v>
      </c>
      <c r="E44" s="37" t="s">
        <v>398</v>
      </c>
      <c r="F44" s="37" t="s">
        <v>350</v>
      </c>
    </row>
    <row r="45" customFormat="false" ht="42" hidden="false" customHeight="true" outlineLevel="0" collapsed="false">
      <c r="A45" s="37" t="s">
        <v>288</v>
      </c>
      <c r="B45" s="37" t="s">
        <v>289</v>
      </c>
      <c r="C45" s="37" t="s">
        <v>308</v>
      </c>
      <c r="D45" s="37" t="s">
        <v>400</v>
      </c>
      <c r="E45" s="37" t="s">
        <v>401</v>
      </c>
      <c r="F45" s="37" t="s">
        <v>402</v>
      </c>
    </row>
    <row r="46" customFormat="false" ht="42" hidden="false" customHeight="true" outlineLevel="0" collapsed="false">
      <c r="A46" s="37" t="s">
        <v>290</v>
      </c>
      <c r="B46" s="37" t="s">
        <v>291</v>
      </c>
      <c r="C46" s="37" t="s">
        <v>310</v>
      </c>
      <c r="D46" s="37" t="s">
        <v>403</v>
      </c>
      <c r="E46" s="37" t="s">
        <v>404</v>
      </c>
      <c r="F46" s="37" t="s">
        <v>350</v>
      </c>
    </row>
    <row r="47" customFormat="false" ht="42" hidden="false" customHeight="true" outlineLevel="0" collapsed="false">
      <c r="A47" s="37" t="s">
        <v>292</v>
      </c>
      <c r="B47" s="37" t="s">
        <v>293</v>
      </c>
      <c r="C47" s="37" t="s">
        <v>310</v>
      </c>
      <c r="D47" s="37" t="s">
        <v>405</v>
      </c>
      <c r="E47" s="37" t="s">
        <v>406</v>
      </c>
      <c r="F47" s="37" t="s">
        <v>350</v>
      </c>
    </row>
    <row r="48" customFormat="false" ht="42" hidden="false" customHeight="true" outlineLevel="0" collapsed="false">
      <c r="A48" s="37" t="s">
        <v>294</v>
      </c>
      <c r="B48" s="37" t="s">
        <v>295</v>
      </c>
      <c r="C48" s="37" t="s">
        <v>310</v>
      </c>
      <c r="D48" s="37" t="s">
        <v>407</v>
      </c>
      <c r="E48" s="37" t="s">
        <v>408</v>
      </c>
      <c r="F48" s="37" t="s">
        <v>350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8"/>
    <col collapsed="false" customWidth="true" hidden="false" outlineLevel="0" max="3" min="3" style="0" width="9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10"/>
  </cols>
  <sheetData>
    <row r="1" customFormat="false" ht="15" hidden="false" customHeight="false" outlineLevel="0" collapsed="false">
      <c r="A1" s="7" t="s">
        <v>21</v>
      </c>
      <c r="B1" s="7" t="s">
        <v>231</v>
      </c>
      <c r="C1" s="7" t="s">
        <v>409</v>
      </c>
      <c r="D1" s="7" t="s">
        <v>229</v>
      </c>
      <c r="E1" s="7" t="s">
        <v>230</v>
      </c>
      <c r="F1" s="7" t="s">
        <v>410</v>
      </c>
    </row>
    <row r="2" customFormat="false" ht="15" hidden="false" customHeight="false" outlineLevel="0" collapsed="false">
      <c r="A2" s="38" t="s">
        <v>48</v>
      </c>
      <c r="B2" s="38" t="s">
        <v>302</v>
      </c>
      <c r="C2" s="38" t="s">
        <v>236</v>
      </c>
      <c r="D2" s="38" t="s">
        <v>237</v>
      </c>
      <c r="E2" s="39" t="n">
        <v>2</v>
      </c>
      <c r="F2" s="37" t="s">
        <v>411</v>
      </c>
    </row>
    <row r="3" customFormat="false" ht="23.85" hidden="false" customHeight="false" outlineLevel="0" collapsed="false">
      <c r="A3" s="38" t="s">
        <v>48</v>
      </c>
      <c r="B3" s="38" t="s">
        <v>302</v>
      </c>
      <c r="C3" s="38" t="s">
        <v>239</v>
      </c>
      <c r="D3" s="38" t="s">
        <v>240</v>
      </c>
      <c r="E3" s="39" t="n">
        <v>2</v>
      </c>
      <c r="F3" s="37" t="s">
        <v>412</v>
      </c>
    </row>
    <row r="4" customFormat="false" ht="15" hidden="false" customHeight="false" outlineLevel="0" collapsed="false">
      <c r="A4" s="38" t="s">
        <v>48</v>
      </c>
      <c r="B4" s="38" t="s">
        <v>302</v>
      </c>
      <c r="C4" s="38" t="s">
        <v>241</v>
      </c>
      <c r="D4" s="38" t="s">
        <v>242</v>
      </c>
      <c r="E4" s="39" t="n">
        <v>2</v>
      </c>
      <c r="F4" s="37" t="s">
        <v>413</v>
      </c>
    </row>
    <row r="5" customFormat="false" ht="15" hidden="false" customHeight="false" outlineLevel="0" collapsed="false">
      <c r="A5" s="38" t="s">
        <v>48</v>
      </c>
      <c r="B5" s="38" t="s">
        <v>302</v>
      </c>
      <c r="C5" s="38" t="s">
        <v>243</v>
      </c>
      <c r="D5" s="38" t="s">
        <v>244</v>
      </c>
      <c r="E5" s="39" t="n">
        <v>2</v>
      </c>
      <c r="F5" s="37" t="s">
        <v>414</v>
      </c>
    </row>
    <row r="6" customFormat="false" ht="23.85" hidden="false" customHeight="false" outlineLevel="0" collapsed="false">
      <c r="A6" s="38" t="s">
        <v>48</v>
      </c>
      <c r="B6" s="38" t="s">
        <v>302</v>
      </c>
      <c r="C6" s="38" t="s">
        <v>245</v>
      </c>
      <c r="D6" s="38" t="s">
        <v>246</v>
      </c>
      <c r="E6" s="39" t="n">
        <v>2</v>
      </c>
      <c r="F6" s="37" t="s">
        <v>415</v>
      </c>
    </row>
    <row r="7" customFormat="false" ht="15" hidden="false" customHeight="false" outlineLevel="0" collapsed="false">
      <c r="A7" s="38" t="s">
        <v>48</v>
      </c>
      <c r="B7" s="38" t="s">
        <v>302</v>
      </c>
      <c r="C7" s="38" t="s">
        <v>247</v>
      </c>
      <c r="D7" s="38" t="s">
        <v>248</v>
      </c>
      <c r="E7" s="39" t="n">
        <v>2</v>
      </c>
      <c r="F7" s="37" t="s">
        <v>416</v>
      </c>
    </row>
    <row r="8" customFormat="false" ht="15" hidden="false" customHeight="false" outlineLevel="0" collapsed="false">
      <c r="A8" s="38" t="s">
        <v>48</v>
      </c>
      <c r="B8" s="38" t="s">
        <v>302</v>
      </c>
      <c r="C8" s="38" t="s">
        <v>249</v>
      </c>
      <c r="D8" s="38" t="s">
        <v>250</v>
      </c>
      <c r="E8" s="39" t="n">
        <v>1</v>
      </c>
      <c r="F8" s="37" t="s">
        <v>417</v>
      </c>
    </row>
    <row r="9" customFormat="false" ht="15" hidden="false" customHeight="false" outlineLevel="0" collapsed="false">
      <c r="A9" s="38" t="s">
        <v>48</v>
      </c>
      <c r="B9" s="38" t="s">
        <v>302</v>
      </c>
      <c r="C9" s="38" t="s">
        <v>252</v>
      </c>
      <c r="D9" s="38" t="s">
        <v>253</v>
      </c>
      <c r="E9" s="39" t="n">
        <v>2</v>
      </c>
      <c r="F9" s="37" t="s">
        <v>418</v>
      </c>
    </row>
    <row r="10" customFormat="false" ht="15" hidden="false" customHeight="false" outlineLevel="0" collapsed="false">
      <c r="A10" s="38" t="s">
        <v>48</v>
      </c>
      <c r="B10" s="38" t="s">
        <v>304</v>
      </c>
      <c r="C10" s="38" t="s">
        <v>254</v>
      </c>
      <c r="D10" s="38" t="s">
        <v>255</v>
      </c>
      <c r="E10" s="39" t="n">
        <v>2</v>
      </c>
      <c r="F10" s="37" t="s">
        <v>419</v>
      </c>
    </row>
    <row r="11" customFormat="false" ht="15" hidden="false" customHeight="false" outlineLevel="0" collapsed="false">
      <c r="A11" s="38" t="s">
        <v>48</v>
      </c>
      <c r="B11" s="38" t="s">
        <v>304</v>
      </c>
      <c r="C11" s="38" t="s">
        <v>256</v>
      </c>
      <c r="D11" s="38" t="s">
        <v>257</v>
      </c>
      <c r="E11" s="39" t="n">
        <v>2</v>
      </c>
      <c r="F11" s="37" t="s">
        <v>420</v>
      </c>
    </row>
    <row r="12" customFormat="false" ht="15" hidden="false" customHeight="false" outlineLevel="0" collapsed="false">
      <c r="A12" s="38" t="s">
        <v>48</v>
      </c>
      <c r="B12" s="38" t="s">
        <v>304</v>
      </c>
      <c r="C12" s="38" t="s">
        <v>258</v>
      </c>
      <c r="D12" s="38" t="s">
        <v>259</v>
      </c>
      <c r="E12" s="39" t="n">
        <v>2</v>
      </c>
      <c r="F12" s="37" t="s">
        <v>421</v>
      </c>
    </row>
    <row r="13" customFormat="false" ht="15" hidden="false" customHeight="false" outlineLevel="0" collapsed="false">
      <c r="A13" s="38" t="s">
        <v>48</v>
      </c>
      <c r="B13" s="38" t="s">
        <v>304</v>
      </c>
      <c r="C13" s="38" t="s">
        <v>260</v>
      </c>
      <c r="D13" s="38" t="s">
        <v>261</v>
      </c>
      <c r="E13" s="39" t="n">
        <v>2</v>
      </c>
      <c r="F13" s="37" t="s">
        <v>422</v>
      </c>
    </row>
    <row r="14" customFormat="false" ht="15" hidden="false" customHeight="false" outlineLevel="0" collapsed="false">
      <c r="A14" s="38" t="s">
        <v>48</v>
      </c>
      <c r="B14" s="38" t="s">
        <v>304</v>
      </c>
      <c r="C14" s="38" t="s">
        <v>262</v>
      </c>
      <c r="D14" s="38" t="s">
        <v>263</v>
      </c>
      <c r="E14" s="39" t="n">
        <v>2</v>
      </c>
      <c r="F14" s="37" t="s">
        <v>423</v>
      </c>
    </row>
    <row r="15" customFormat="false" ht="15" hidden="false" customHeight="false" outlineLevel="0" collapsed="false">
      <c r="A15" s="38" t="s">
        <v>48</v>
      </c>
      <c r="B15" s="38" t="s">
        <v>304</v>
      </c>
      <c r="C15" s="38" t="s">
        <v>264</v>
      </c>
      <c r="D15" s="38" t="s">
        <v>265</v>
      </c>
      <c r="E15" s="39" t="n">
        <v>2</v>
      </c>
      <c r="F15" s="37" t="s">
        <v>424</v>
      </c>
    </row>
    <row r="16" customFormat="false" ht="15" hidden="false" customHeight="false" outlineLevel="0" collapsed="false">
      <c r="A16" s="38" t="s">
        <v>48</v>
      </c>
      <c r="B16" s="38" t="s">
        <v>304</v>
      </c>
      <c r="C16" s="38" t="s">
        <v>266</v>
      </c>
      <c r="D16" s="38" t="s">
        <v>267</v>
      </c>
      <c r="E16" s="39" t="n">
        <v>2</v>
      </c>
      <c r="F16" s="37" t="s">
        <v>425</v>
      </c>
    </row>
    <row r="17" customFormat="false" ht="15" hidden="false" customHeight="false" outlineLevel="0" collapsed="false">
      <c r="A17" s="38" t="s">
        <v>48</v>
      </c>
      <c r="B17" s="38" t="s">
        <v>304</v>
      </c>
      <c r="C17" s="38" t="s">
        <v>268</v>
      </c>
      <c r="D17" s="38" t="s">
        <v>269</v>
      </c>
      <c r="E17" s="39" t="n">
        <v>2</v>
      </c>
      <c r="F17" s="37" t="s">
        <v>426</v>
      </c>
    </row>
    <row r="18" customFormat="false" ht="15" hidden="false" customHeight="false" outlineLevel="0" collapsed="false">
      <c r="A18" s="38" t="s">
        <v>48</v>
      </c>
      <c r="B18" s="38" t="s">
        <v>306</v>
      </c>
      <c r="C18" s="38" t="s">
        <v>270</v>
      </c>
      <c r="D18" s="38" t="s">
        <v>271</v>
      </c>
      <c r="E18" s="39" t="n">
        <v>2</v>
      </c>
      <c r="F18" s="37" t="s">
        <v>427</v>
      </c>
    </row>
    <row r="19" customFormat="false" ht="15" hidden="false" customHeight="false" outlineLevel="0" collapsed="false">
      <c r="A19" s="38" t="s">
        <v>48</v>
      </c>
      <c r="B19" s="38" t="s">
        <v>306</v>
      </c>
      <c r="C19" s="38" t="s">
        <v>272</v>
      </c>
      <c r="D19" s="38" t="s">
        <v>273</v>
      </c>
      <c r="E19" s="39" t="n">
        <v>2</v>
      </c>
      <c r="F19" s="37" t="s">
        <v>428</v>
      </c>
    </row>
    <row r="20" customFormat="false" ht="15" hidden="false" customHeight="false" outlineLevel="0" collapsed="false">
      <c r="A20" s="38" t="s">
        <v>48</v>
      </c>
      <c r="B20" s="38" t="s">
        <v>306</v>
      </c>
      <c r="C20" s="38" t="s">
        <v>274</v>
      </c>
      <c r="D20" s="38" t="s">
        <v>275</v>
      </c>
      <c r="E20" s="39" t="s">
        <v>251</v>
      </c>
      <c r="F20" s="37" t="s">
        <v>429</v>
      </c>
    </row>
    <row r="21" customFormat="false" ht="15" hidden="false" customHeight="false" outlineLevel="0" collapsed="false">
      <c r="A21" s="38" t="s">
        <v>48</v>
      </c>
      <c r="B21" s="38" t="s">
        <v>306</v>
      </c>
      <c r="C21" s="38" t="s">
        <v>276</v>
      </c>
      <c r="D21" s="38" t="s">
        <v>277</v>
      </c>
      <c r="E21" s="39" t="n">
        <v>2</v>
      </c>
      <c r="F21" s="37" t="s">
        <v>430</v>
      </c>
    </row>
    <row r="22" customFormat="false" ht="15" hidden="false" customHeight="false" outlineLevel="0" collapsed="false">
      <c r="A22" s="38" t="s">
        <v>48</v>
      </c>
      <c r="B22" s="38" t="s">
        <v>306</v>
      </c>
      <c r="C22" s="38" t="s">
        <v>278</v>
      </c>
      <c r="D22" s="38" t="s">
        <v>279</v>
      </c>
      <c r="E22" s="39" t="n">
        <v>2</v>
      </c>
      <c r="F22" s="37" t="s">
        <v>431</v>
      </c>
    </row>
    <row r="23" customFormat="false" ht="15" hidden="false" customHeight="false" outlineLevel="0" collapsed="false">
      <c r="A23" s="38" t="s">
        <v>48</v>
      </c>
      <c r="B23" s="38" t="s">
        <v>308</v>
      </c>
      <c r="C23" s="38" t="s">
        <v>280</v>
      </c>
      <c r="D23" s="38" t="s">
        <v>281</v>
      </c>
      <c r="E23" s="39" t="n">
        <v>2</v>
      </c>
      <c r="F23" s="37" t="s">
        <v>432</v>
      </c>
    </row>
    <row r="24" customFormat="false" ht="15" hidden="false" customHeight="false" outlineLevel="0" collapsed="false">
      <c r="A24" s="38" t="s">
        <v>48</v>
      </c>
      <c r="B24" s="38" t="s">
        <v>308</v>
      </c>
      <c r="C24" s="38" t="s">
        <v>282</v>
      </c>
      <c r="D24" s="38" t="s">
        <v>283</v>
      </c>
      <c r="E24" s="39" t="n">
        <v>2</v>
      </c>
      <c r="F24" s="37" t="s">
        <v>433</v>
      </c>
    </row>
    <row r="25" customFormat="false" ht="15" hidden="false" customHeight="false" outlineLevel="0" collapsed="false">
      <c r="A25" s="38" t="s">
        <v>48</v>
      </c>
      <c r="B25" s="38" t="s">
        <v>308</v>
      </c>
      <c r="C25" s="38" t="s">
        <v>284</v>
      </c>
      <c r="D25" s="38" t="s">
        <v>285</v>
      </c>
      <c r="E25" s="39" t="n">
        <v>2</v>
      </c>
      <c r="F25" s="37" t="s">
        <v>434</v>
      </c>
    </row>
    <row r="26" customFormat="false" ht="23.85" hidden="false" customHeight="false" outlineLevel="0" collapsed="false">
      <c r="A26" s="38" t="s">
        <v>48</v>
      </c>
      <c r="B26" s="38" t="s">
        <v>308</v>
      </c>
      <c r="C26" s="38" t="s">
        <v>286</v>
      </c>
      <c r="D26" s="38" t="s">
        <v>287</v>
      </c>
      <c r="E26" s="39" t="n">
        <v>2</v>
      </c>
      <c r="F26" s="37" t="s">
        <v>435</v>
      </c>
    </row>
    <row r="27" customFormat="false" ht="15" hidden="false" customHeight="false" outlineLevel="0" collapsed="false">
      <c r="A27" s="38" t="s">
        <v>48</v>
      </c>
      <c r="B27" s="38" t="s">
        <v>308</v>
      </c>
      <c r="C27" s="38" t="s">
        <v>288</v>
      </c>
      <c r="D27" s="38" t="s">
        <v>289</v>
      </c>
      <c r="E27" s="39" t="n">
        <v>2</v>
      </c>
      <c r="F27" s="37" t="s">
        <v>436</v>
      </c>
    </row>
    <row r="28" customFormat="false" ht="15" hidden="false" customHeight="false" outlineLevel="0" collapsed="false">
      <c r="A28" s="38" t="s">
        <v>48</v>
      </c>
      <c r="B28" s="38" t="s">
        <v>310</v>
      </c>
      <c r="C28" s="38" t="s">
        <v>290</v>
      </c>
      <c r="D28" s="38" t="s">
        <v>291</v>
      </c>
      <c r="E28" s="39" t="n">
        <v>0</v>
      </c>
      <c r="F28" s="37" t="s">
        <v>437</v>
      </c>
    </row>
    <row r="29" customFormat="false" ht="15" hidden="false" customHeight="false" outlineLevel="0" collapsed="false">
      <c r="A29" s="38" t="s">
        <v>48</v>
      </c>
      <c r="B29" s="38" t="s">
        <v>310</v>
      </c>
      <c r="C29" s="38" t="s">
        <v>292</v>
      </c>
      <c r="D29" s="38" t="s">
        <v>293</v>
      </c>
      <c r="E29" s="39" t="n">
        <v>2</v>
      </c>
      <c r="F29" s="37" t="s">
        <v>438</v>
      </c>
    </row>
    <row r="30" customFormat="false" ht="15" hidden="false" customHeight="false" outlineLevel="0" collapsed="false">
      <c r="A30" s="38" t="s">
        <v>48</v>
      </c>
      <c r="B30" s="38" t="s">
        <v>310</v>
      </c>
      <c r="C30" s="38" t="s">
        <v>294</v>
      </c>
      <c r="D30" s="38" t="s">
        <v>295</v>
      </c>
      <c r="E30" s="39" t="n">
        <v>2</v>
      </c>
      <c r="F30" s="37" t="s">
        <v>439</v>
      </c>
    </row>
    <row r="31" customFormat="false" ht="15" hidden="false" customHeight="false" outlineLevel="0" collapsed="false">
      <c r="A31" s="38" t="s">
        <v>59</v>
      </c>
      <c r="B31" s="38" t="s">
        <v>302</v>
      </c>
      <c r="C31" s="38" t="s">
        <v>236</v>
      </c>
      <c r="D31" s="38" t="s">
        <v>237</v>
      </c>
      <c r="E31" s="39" t="n">
        <v>2</v>
      </c>
      <c r="F31" s="37" t="s">
        <v>440</v>
      </c>
    </row>
    <row r="32" customFormat="false" ht="15" hidden="false" customHeight="false" outlineLevel="0" collapsed="false">
      <c r="A32" s="38" t="s">
        <v>59</v>
      </c>
      <c r="B32" s="38" t="s">
        <v>302</v>
      </c>
      <c r="C32" s="38" t="s">
        <v>239</v>
      </c>
      <c r="D32" s="38" t="s">
        <v>240</v>
      </c>
      <c r="E32" s="39" t="n">
        <v>2</v>
      </c>
      <c r="F32" s="37" t="s">
        <v>441</v>
      </c>
    </row>
    <row r="33" customFormat="false" ht="15" hidden="false" customHeight="false" outlineLevel="0" collapsed="false">
      <c r="A33" s="38" t="s">
        <v>59</v>
      </c>
      <c r="B33" s="38" t="s">
        <v>302</v>
      </c>
      <c r="C33" s="38" t="s">
        <v>241</v>
      </c>
      <c r="D33" s="38" t="s">
        <v>242</v>
      </c>
      <c r="E33" s="39" t="n">
        <v>2</v>
      </c>
      <c r="F33" s="37" t="s">
        <v>442</v>
      </c>
    </row>
    <row r="34" customFormat="false" ht="15" hidden="false" customHeight="false" outlineLevel="0" collapsed="false">
      <c r="A34" s="38" t="s">
        <v>59</v>
      </c>
      <c r="B34" s="38" t="s">
        <v>302</v>
      </c>
      <c r="C34" s="38" t="s">
        <v>243</v>
      </c>
      <c r="D34" s="38" t="s">
        <v>244</v>
      </c>
      <c r="E34" s="39" t="n">
        <v>2</v>
      </c>
      <c r="F34" s="37" t="s">
        <v>443</v>
      </c>
    </row>
    <row r="35" customFormat="false" ht="15" hidden="false" customHeight="false" outlineLevel="0" collapsed="false">
      <c r="A35" s="38" t="s">
        <v>59</v>
      </c>
      <c r="B35" s="38" t="s">
        <v>302</v>
      </c>
      <c r="C35" s="38" t="s">
        <v>245</v>
      </c>
      <c r="D35" s="38" t="s">
        <v>246</v>
      </c>
      <c r="E35" s="39" t="n">
        <v>2</v>
      </c>
      <c r="F35" s="37" t="s">
        <v>444</v>
      </c>
    </row>
    <row r="36" customFormat="false" ht="15" hidden="false" customHeight="false" outlineLevel="0" collapsed="false">
      <c r="A36" s="38" t="s">
        <v>59</v>
      </c>
      <c r="B36" s="38" t="s">
        <v>302</v>
      </c>
      <c r="C36" s="38" t="s">
        <v>247</v>
      </c>
      <c r="D36" s="38" t="s">
        <v>248</v>
      </c>
      <c r="E36" s="39" t="n">
        <v>2</v>
      </c>
      <c r="F36" s="37" t="s">
        <v>445</v>
      </c>
    </row>
    <row r="37" customFormat="false" ht="15" hidden="false" customHeight="false" outlineLevel="0" collapsed="false">
      <c r="A37" s="38" t="s">
        <v>59</v>
      </c>
      <c r="B37" s="38" t="s">
        <v>302</v>
      </c>
      <c r="C37" s="38" t="s">
        <v>249</v>
      </c>
      <c r="D37" s="38" t="s">
        <v>250</v>
      </c>
      <c r="E37" s="39" t="s">
        <v>251</v>
      </c>
      <c r="F37" s="37" t="s">
        <v>446</v>
      </c>
    </row>
    <row r="38" customFormat="false" ht="15" hidden="false" customHeight="false" outlineLevel="0" collapsed="false">
      <c r="A38" s="38" t="s">
        <v>59</v>
      </c>
      <c r="B38" s="38" t="s">
        <v>302</v>
      </c>
      <c r="C38" s="38" t="s">
        <v>252</v>
      </c>
      <c r="D38" s="38" t="s">
        <v>253</v>
      </c>
      <c r="E38" s="39" t="n">
        <v>1</v>
      </c>
      <c r="F38" s="37" t="s">
        <v>447</v>
      </c>
    </row>
    <row r="39" customFormat="false" ht="15" hidden="false" customHeight="false" outlineLevel="0" collapsed="false">
      <c r="A39" s="38" t="s">
        <v>59</v>
      </c>
      <c r="B39" s="38" t="s">
        <v>304</v>
      </c>
      <c r="C39" s="38" t="s">
        <v>254</v>
      </c>
      <c r="D39" s="38" t="s">
        <v>255</v>
      </c>
      <c r="E39" s="39" t="n">
        <v>2</v>
      </c>
      <c r="F39" s="37" t="s">
        <v>448</v>
      </c>
    </row>
    <row r="40" customFormat="false" ht="15" hidden="false" customHeight="false" outlineLevel="0" collapsed="false">
      <c r="A40" s="38" t="s">
        <v>59</v>
      </c>
      <c r="B40" s="38" t="s">
        <v>304</v>
      </c>
      <c r="C40" s="38" t="s">
        <v>256</v>
      </c>
      <c r="D40" s="38" t="s">
        <v>257</v>
      </c>
      <c r="E40" s="39" t="n">
        <v>2</v>
      </c>
      <c r="F40" s="37" t="s">
        <v>449</v>
      </c>
    </row>
    <row r="41" customFormat="false" ht="15" hidden="false" customHeight="false" outlineLevel="0" collapsed="false">
      <c r="A41" s="38" t="s">
        <v>59</v>
      </c>
      <c r="B41" s="38" t="s">
        <v>304</v>
      </c>
      <c r="C41" s="38" t="s">
        <v>258</v>
      </c>
      <c r="D41" s="38" t="s">
        <v>259</v>
      </c>
      <c r="E41" s="39" t="s">
        <v>251</v>
      </c>
      <c r="F41" s="37" t="s">
        <v>450</v>
      </c>
    </row>
    <row r="42" customFormat="false" ht="15" hidden="false" customHeight="false" outlineLevel="0" collapsed="false">
      <c r="A42" s="38" t="s">
        <v>59</v>
      </c>
      <c r="B42" s="38" t="s">
        <v>304</v>
      </c>
      <c r="C42" s="38" t="s">
        <v>260</v>
      </c>
      <c r="D42" s="38" t="s">
        <v>261</v>
      </c>
      <c r="E42" s="39" t="n">
        <v>2</v>
      </c>
      <c r="F42" s="37" t="s">
        <v>451</v>
      </c>
    </row>
    <row r="43" customFormat="false" ht="15" hidden="false" customHeight="false" outlineLevel="0" collapsed="false">
      <c r="A43" s="38" t="s">
        <v>59</v>
      </c>
      <c r="B43" s="38" t="s">
        <v>304</v>
      </c>
      <c r="C43" s="38" t="s">
        <v>262</v>
      </c>
      <c r="D43" s="38" t="s">
        <v>263</v>
      </c>
      <c r="E43" s="39" t="n">
        <v>2</v>
      </c>
      <c r="F43" s="37" t="s">
        <v>452</v>
      </c>
    </row>
    <row r="44" customFormat="false" ht="15" hidden="false" customHeight="false" outlineLevel="0" collapsed="false">
      <c r="A44" s="38" t="s">
        <v>59</v>
      </c>
      <c r="B44" s="38" t="s">
        <v>304</v>
      </c>
      <c r="C44" s="38" t="s">
        <v>264</v>
      </c>
      <c r="D44" s="38" t="s">
        <v>265</v>
      </c>
      <c r="E44" s="39" t="n">
        <v>2</v>
      </c>
      <c r="F44" s="37" t="s">
        <v>453</v>
      </c>
    </row>
    <row r="45" customFormat="false" ht="15" hidden="false" customHeight="false" outlineLevel="0" collapsed="false">
      <c r="A45" s="38" t="s">
        <v>59</v>
      </c>
      <c r="B45" s="38" t="s">
        <v>304</v>
      </c>
      <c r="C45" s="38" t="s">
        <v>266</v>
      </c>
      <c r="D45" s="38" t="s">
        <v>267</v>
      </c>
      <c r="E45" s="39" t="s">
        <v>251</v>
      </c>
      <c r="F45" s="37" t="s">
        <v>454</v>
      </c>
    </row>
    <row r="46" customFormat="false" ht="15" hidden="false" customHeight="false" outlineLevel="0" collapsed="false">
      <c r="A46" s="38" t="s">
        <v>59</v>
      </c>
      <c r="B46" s="38" t="s">
        <v>304</v>
      </c>
      <c r="C46" s="38" t="s">
        <v>268</v>
      </c>
      <c r="D46" s="38" t="s">
        <v>269</v>
      </c>
      <c r="E46" s="39" t="n">
        <v>1</v>
      </c>
      <c r="F46" s="37" t="s">
        <v>455</v>
      </c>
    </row>
    <row r="47" customFormat="false" ht="15" hidden="false" customHeight="false" outlineLevel="0" collapsed="false">
      <c r="A47" s="38" t="s">
        <v>59</v>
      </c>
      <c r="B47" s="38" t="s">
        <v>306</v>
      </c>
      <c r="C47" s="38" t="s">
        <v>270</v>
      </c>
      <c r="D47" s="38" t="s">
        <v>271</v>
      </c>
      <c r="E47" s="39" t="s">
        <v>251</v>
      </c>
      <c r="F47" s="37" t="s">
        <v>456</v>
      </c>
    </row>
    <row r="48" customFormat="false" ht="15" hidden="false" customHeight="false" outlineLevel="0" collapsed="false">
      <c r="A48" s="38" t="s">
        <v>59</v>
      </c>
      <c r="B48" s="38" t="s">
        <v>306</v>
      </c>
      <c r="C48" s="38" t="s">
        <v>272</v>
      </c>
      <c r="D48" s="38" t="s">
        <v>273</v>
      </c>
      <c r="E48" s="39" t="n">
        <v>2</v>
      </c>
      <c r="F48" s="37" t="s">
        <v>457</v>
      </c>
    </row>
    <row r="49" customFormat="false" ht="15" hidden="false" customHeight="false" outlineLevel="0" collapsed="false">
      <c r="A49" s="38" t="s">
        <v>59</v>
      </c>
      <c r="B49" s="38" t="s">
        <v>306</v>
      </c>
      <c r="C49" s="38" t="s">
        <v>274</v>
      </c>
      <c r="D49" s="38" t="s">
        <v>275</v>
      </c>
      <c r="E49" s="39" t="s">
        <v>251</v>
      </c>
      <c r="F49" s="37" t="s">
        <v>458</v>
      </c>
    </row>
    <row r="50" customFormat="false" ht="15" hidden="false" customHeight="false" outlineLevel="0" collapsed="false">
      <c r="A50" s="38" t="s">
        <v>59</v>
      </c>
      <c r="B50" s="38" t="s">
        <v>306</v>
      </c>
      <c r="C50" s="38" t="s">
        <v>276</v>
      </c>
      <c r="D50" s="38" t="s">
        <v>277</v>
      </c>
      <c r="E50" s="39" t="n">
        <v>2</v>
      </c>
      <c r="F50" s="37" t="s">
        <v>459</v>
      </c>
    </row>
    <row r="51" customFormat="false" ht="15" hidden="false" customHeight="false" outlineLevel="0" collapsed="false">
      <c r="A51" s="38" t="s">
        <v>59</v>
      </c>
      <c r="B51" s="38" t="s">
        <v>306</v>
      </c>
      <c r="C51" s="38" t="s">
        <v>278</v>
      </c>
      <c r="D51" s="38" t="s">
        <v>279</v>
      </c>
      <c r="E51" s="39" t="n">
        <v>2</v>
      </c>
      <c r="F51" s="37" t="s">
        <v>460</v>
      </c>
    </row>
    <row r="52" customFormat="false" ht="15" hidden="false" customHeight="false" outlineLevel="0" collapsed="false">
      <c r="A52" s="38" t="s">
        <v>59</v>
      </c>
      <c r="B52" s="38" t="s">
        <v>308</v>
      </c>
      <c r="C52" s="38" t="s">
        <v>280</v>
      </c>
      <c r="D52" s="38" t="s">
        <v>281</v>
      </c>
      <c r="E52" s="39" t="n">
        <v>2</v>
      </c>
      <c r="F52" s="37" t="s">
        <v>461</v>
      </c>
    </row>
    <row r="53" customFormat="false" ht="15" hidden="false" customHeight="false" outlineLevel="0" collapsed="false">
      <c r="A53" s="38" t="s">
        <v>59</v>
      </c>
      <c r="B53" s="38" t="s">
        <v>308</v>
      </c>
      <c r="C53" s="38" t="s">
        <v>282</v>
      </c>
      <c r="D53" s="38" t="s">
        <v>283</v>
      </c>
      <c r="E53" s="39" t="n">
        <v>1</v>
      </c>
      <c r="F53" s="37" t="s">
        <v>462</v>
      </c>
    </row>
    <row r="54" customFormat="false" ht="15" hidden="false" customHeight="false" outlineLevel="0" collapsed="false">
      <c r="A54" s="38" t="s">
        <v>59</v>
      </c>
      <c r="B54" s="38" t="s">
        <v>308</v>
      </c>
      <c r="C54" s="38" t="s">
        <v>284</v>
      </c>
      <c r="D54" s="38" t="s">
        <v>285</v>
      </c>
      <c r="E54" s="39" t="n">
        <v>2</v>
      </c>
      <c r="F54" s="37" t="s">
        <v>463</v>
      </c>
    </row>
    <row r="55" customFormat="false" ht="15" hidden="false" customHeight="false" outlineLevel="0" collapsed="false">
      <c r="A55" s="38" t="s">
        <v>59</v>
      </c>
      <c r="B55" s="38" t="s">
        <v>308</v>
      </c>
      <c r="C55" s="38" t="s">
        <v>286</v>
      </c>
      <c r="D55" s="38" t="s">
        <v>287</v>
      </c>
      <c r="E55" s="39" t="s">
        <v>251</v>
      </c>
      <c r="F55" s="37" t="s">
        <v>464</v>
      </c>
    </row>
    <row r="56" customFormat="false" ht="15" hidden="false" customHeight="false" outlineLevel="0" collapsed="false">
      <c r="A56" s="38" t="s">
        <v>59</v>
      </c>
      <c r="B56" s="38" t="s">
        <v>308</v>
      </c>
      <c r="C56" s="38" t="s">
        <v>288</v>
      </c>
      <c r="D56" s="38" t="s">
        <v>289</v>
      </c>
      <c r="E56" s="39" t="n">
        <v>2</v>
      </c>
      <c r="F56" s="37" t="s">
        <v>465</v>
      </c>
    </row>
    <row r="57" customFormat="false" ht="15" hidden="false" customHeight="false" outlineLevel="0" collapsed="false">
      <c r="A57" s="38" t="s">
        <v>59</v>
      </c>
      <c r="B57" s="38" t="s">
        <v>310</v>
      </c>
      <c r="C57" s="38" t="s">
        <v>290</v>
      </c>
      <c r="D57" s="38" t="s">
        <v>291</v>
      </c>
      <c r="E57" s="39" t="n">
        <v>2</v>
      </c>
      <c r="F57" s="37" t="s">
        <v>466</v>
      </c>
    </row>
    <row r="58" customFormat="false" ht="15" hidden="false" customHeight="false" outlineLevel="0" collapsed="false">
      <c r="A58" s="38" t="s">
        <v>59</v>
      </c>
      <c r="B58" s="38" t="s">
        <v>310</v>
      </c>
      <c r="C58" s="38" t="s">
        <v>292</v>
      </c>
      <c r="D58" s="38" t="s">
        <v>293</v>
      </c>
      <c r="E58" s="39" t="n">
        <v>2</v>
      </c>
      <c r="F58" s="37" t="s">
        <v>467</v>
      </c>
    </row>
    <row r="59" customFormat="false" ht="15" hidden="false" customHeight="false" outlineLevel="0" collapsed="false">
      <c r="A59" s="38" t="s">
        <v>59</v>
      </c>
      <c r="B59" s="38" t="s">
        <v>310</v>
      </c>
      <c r="C59" s="38" t="s">
        <v>294</v>
      </c>
      <c r="D59" s="38" t="s">
        <v>295</v>
      </c>
      <c r="E59" s="39" t="n">
        <v>2</v>
      </c>
      <c r="F59" s="37" t="s">
        <v>468</v>
      </c>
    </row>
    <row r="60" customFormat="false" ht="15" hidden="false" customHeight="false" outlineLevel="0" collapsed="false">
      <c r="A60" s="38" t="s">
        <v>69</v>
      </c>
      <c r="B60" s="38" t="s">
        <v>302</v>
      </c>
      <c r="C60" s="38" t="s">
        <v>236</v>
      </c>
      <c r="D60" s="38" t="s">
        <v>237</v>
      </c>
      <c r="E60" s="39" t="n">
        <v>2</v>
      </c>
      <c r="F60" s="37" t="s">
        <v>469</v>
      </c>
    </row>
    <row r="61" customFormat="false" ht="15" hidden="false" customHeight="false" outlineLevel="0" collapsed="false">
      <c r="A61" s="38" t="s">
        <v>69</v>
      </c>
      <c r="B61" s="38" t="s">
        <v>302</v>
      </c>
      <c r="C61" s="38" t="s">
        <v>239</v>
      </c>
      <c r="D61" s="38" t="s">
        <v>240</v>
      </c>
      <c r="E61" s="39" t="n">
        <v>2</v>
      </c>
      <c r="F61" s="37" t="s">
        <v>470</v>
      </c>
    </row>
    <row r="62" customFormat="false" ht="15" hidden="false" customHeight="false" outlineLevel="0" collapsed="false">
      <c r="A62" s="38" t="s">
        <v>69</v>
      </c>
      <c r="B62" s="38" t="s">
        <v>302</v>
      </c>
      <c r="C62" s="38" t="s">
        <v>241</v>
      </c>
      <c r="D62" s="38" t="s">
        <v>242</v>
      </c>
      <c r="E62" s="39" t="n">
        <v>2</v>
      </c>
      <c r="F62" s="37" t="s">
        <v>471</v>
      </c>
    </row>
    <row r="63" customFormat="false" ht="15" hidden="false" customHeight="false" outlineLevel="0" collapsed="false">
      <c r="A63" s="38" t="s">
        <v>69</v>
      </c>
      <c r="B63" s="38" t="s">
        <v>302</v>
      </c>
      <c r="C63" s="38" t="s">
        <v>243</v>
      </c>
      <c r="D63" s="38" t="s">
        <v>244</v>
      </c>
      <c r="E63" s="39" t="n">
        <v>2</v>
      </c>
      <c r="F63" s="37" t="s">
        <v>472</v>
      </c>
    </row>
    <row r="64" customFormat="false" ht="15" hidden="false" customHeight="false" outlineLevel="0" collapsed="false">
      <c r="A64" s="38" t="s">
        <v>69</v>
      </c>
      <c r="B64" s="38" t="s">
        <v>302</v>
      </c>
      <c r="C64" s="38" t="s">
        <v>245</v>
      </c>
      <c r="D64" s="38" t="s">
        <v>246</v>
      </c>
      <c r="E64" s="39" t="n">
        <v>2</v>
      </c>
      <c r="F64" s="37" t="s">
        <v>473</v>
      </c>
    </row>
    <row r="65" customFormat="false" ht="15" hidden="false" customHeight="false" outlineLevel="0" collapsed="false">
      <c r="A65" s="38" t="s">
        <v>69</v>
      </c>
      <c r="B65" s="38" t="s">
        <v>302</v>
      </c>
      <c r="C65" s="38" t="s">
        <v>247</v>
      </c>
      <c r="D65" s="38" t="s">
        <v>248</v>
      </c>
      <c r="E65" s="39" t="n">
        <v>2</v>
      </c>
      <c r="F65" s="37" t="s">
        <v>474</v>
      </c>
    </row>
    <row r="66" customFormat="false" ht="15" hidden="false" customHeight="false" outlineLevel="0" collapsed="false">
      <c r="A66" s="38" t="s">
        <v>69</v>
      </c>
      <c r="B66" s="38" t="s">
        <v>302</v>
      </c>
      <c r="C66" s="38" t="s">
        <v>249</v>
      </c>
      <c r="D66" s="38" t="s">
        <v>250</v>
      </c>
      <c r="E66" s="39" t="s">
        <v>251</v>
      </c>
      <c r="F66" s="37" t="s">
        <v>475</v>
      </c>
    </row>
    <row r="67" customFormat="false" ht="15" hidden="false" customHeight="false" outlineLevel="0" collapsed="false">
      <c r="A67" s="38" t="s">
        <v>69</v>
      </c>
      <c r="B67" s="38" t="s">
        <v>302</v>
      </c>
      <c r="C67" s="38" t="s">
        <v>252</v>
      </c>
      <c r="D67" s="38" t="s">
        <v>253</v>
      </c>
      <c r="E67" s="39" t="n">
        <v>2</v>
      </c>
      <c r="F67" s="37" t="s">
        <v>476</v>
      </c>
    </row>
    <row r="68" customFormat="false" ht="15" hidden="false" customHeight="false" outlineLevel="0" collapsed="false">
      <c r="A68" s="38" t="s">
        <v>69</v>
      </c>
      <c r="B68" s="38" t="s">
        <v>304</v>
      </c>
      <c r="C68" s="38" t="s">
        <v>254</v>
      </c>
      <c r="D68" s="38" t="s">
        <v>255</v>
      </c>
      <c r="E68" s="39" t="n">
        <v>2</v>
      </c>
      <c r="F68" s="37" t="s">
        <v>477</v>
      </c>
    </row>
    <row r="69" customFormat="false" ht="15" hidden="false" customHeight="false" outlineLevel="0" collapsed="false">
      <c r="A69" s="38" t="s">
        <v>69</v>
      </c>
      <c r="B69" s="38" t="s">
        <v>304</v>
      </c>
      <c r="C69" s="38" t="s">
        <v>256</v>
      </c>
      <c r="D69" s="38" t="s">
        <v>257</v>
      </c>
      <c r="E69" s="39" t="n">
        <v>1</v>
      </c>
      <c r="F69" s="37" t="s">
        <v>478</v>
      </c>
    </row>
    <row r="70" customFormat="false" ht="15" hidden="false" customHeight="false" outlineLevel="0" collapsed="false">
      <c r="A70" s="38" t="s">
        <v>69</v>
      </c>
      <c r="B70" s="38" t="s">
        <v>304</v>
      </c>
      <c r="C70" s="38" t="s">
        <v>258</v>
      </c>
      <c r="D70" s="38" t="s">
        <v>259</v>
      </c>
      <c r="E70" s="39" t="n">
        <v>1</v>
      </c>
      <c r="F70" s="37" t="s">
        <v>479</v>
      </c>
    </row>
    <row r="71" customFormat="false" ht="15" hidden="false" customHeight="false" outlineLevel="0" collapsed="false">
      <c r="A71" s="38" t="s">
        <v>69</v>
      </c>
      <c r="B71" s="38" t="s">
        <v>304</v>
      </c>
      <c r="C71" s="38" t="s">
        <v>260</v>
      </c>
      <c r="D71" s="38" t="s">
        <v>261</v>
      </c>
      <c r="E71" s="39" t="n">
        <v>1</v>
      </c>
      <c r="F71" s="37" t="s">
        <v>480</v>
      </c>
    </row>
    <row r="72" customFormat="false" ht="15" hidden="false" customHeight="false" outlineLevel="0" collapsed="false">
      <c r="A72" s="38" t="s">
        <v>69</v>
      </c>
      <c r="B72" s="38" t="s">
        <v>304</v>
      </c>
      <c r="C72" s="38" t="s">
        <v>262</v>
      </c>
      <c r="D72" s="38" t="s">
        <v>263</v>
      </c>
      <c r="E72" s="39" t="n">
        <v>2</v>
      </c>
      <c r="F72" s="37" t="s">
        <v>481</v>
      </c>
    </row>
    <row r="73" customFormat="false" ht="15" hidden="false" customHeight="false" outlineLevel="0" collapsed="false">
      <c r="A73" s="38" t="s">
        <v>69</v>
      </c>
      <c r="B73" s="38" t="s">
        <v>304</v>
      </c>
      <c r="C73" s="38" t="s">
        <v>264</v>
      </c>
      <c r="D73" s="38" t="s">
        <v>265</v>
      </c>
      <c r="E73" s="39" t="n">
        <v>2</v>
      </c>
      <c r="F73" s="37" t="s">
        <v>482</v>
      </c>
    </row>
    <row r="74" customFormat="false" ht="15" hidden="false" customHeight="false" outlineLevel="0" collapsed="false">
      <c r="A74" s="38" t="s">
        <v>69</v>
      </c>
      <c r="B74" s="38" t="s">
        <v>304</v>
      </c>
      <c r="C74" s="38" t="s">
        <v>266</v>
      </c>
      <c r="D74" s="38" t="s">
        <v>267</v>
      </c>
      <c r="E74" s="39" t="n">
        <v>1</v>
      </c>
      <c r="F74" s="37" t="s">
        <v>483</v>
      </c>
    </row>
    <row r="75" customFormat="false" ht="15" hidden="false" customHeight="false" outlineLevel="0" collapsed="false">
      <c r="A75" s="38" t="s">
        <v>69</v>
      </c>
      <c r="B75" s="38" t="s">
        <v>304</v>
      </c>
      <c r="C75" s="38" t="s">
        <v>268</v>
      </c>
      <c r="D75" s="38" t="s">
        <v>269</v>
      </c>
      <c r="E75" s="39" t="n">
        <v>2</v>
      </c>
      <c r="F75" s="37" t="s">
        <v>484</v>
      </c>
    </row>
    <row r="76" customFormat="false" ht="15" hidden="false" customHeight="false" outlineLevel="0" collapsed="false">
      <c r="A76" s="38" t="s">
        <v>69</v>
      </c>
      <c r="B76" s="38" t="s">
        <v>306</v>
      </c>
      <c r="C76" s="38" t="s">
        <v>270</v>
      </c>
      <c r="D76" s="38" t="s">
        <v>271</v>
      </c>
      <c r="E76" s="39" t="n">
        <v>2</v>
      </c>
      <c r="F76" s="37" t="s">
        <v>485</v>
      </c>
    </row>
    <row r="77" customFormat="false" ht="15" hidden="false" customHeight="false" outlineLevel="0" collapsed="false">
      <c r="A77" s="38" t="s">
        <v>69</v>
      </c>
      <c r="B77" s="38" t="s">
        <v>306</v>
      </c>
      <c r="C77" s="38" t="s">
        <v>272</v>
      </c>
      <c r="D77" s="38" t="s">
        <v>273</v>
      </c>
      <c r="E77" s="39" t="n">
        <v>2</v>
      </c>
      <c r="F77" s="37" t="s">
        <v>486</v>
      </c>
    </row>
    <row r="78" customFormat="false" ht="15" hidden="false" customHeight="false" outlineLevel="0" collapsed="false">
      <c r="A78" s="38" t="s">
        <v>69</v>
      </c>
      <c r="B78" s="38" t="s">
        <v>306</v>
      </c>
      <c r="C78" s="38" t="s">
        <v>274</v>
      </c>
      <c r="D78" s="38" t="s">
        <v>275</v>
      </c>
      <c r="E78" s="39" t="s">
        <v>251</v>
      </c>
      <c r="F78" s="37" t="s">
        <v>487</v>
      </c>
    </row>
    <row r="79" customFormat="false" ht="15" hidden="false" customHeight="false" outlineLevel="0" collapsed="false">
      <c r="A79" s="38" t="s">
        <v>69</v>
      </c>
      <c r="B79" s="38" t="s">
        <v>306</v>
      </c>
      <c r="C79" s="38" t="s">
        <v>276</v>
      </c>
      <c r="D79" s="38" t="s">
        <v>277</v>
      </c>
      <c r="E79" s="39" t="n">
        <v>2</v>
      </c>
      <c r="F79" s="37" t="s">
        <v>488</v>
      </c>
    </row>
    <row r="80" customFormat="false" ht="15" hidden="false" customHeight="false" outlineLevel="0" collapsed="false">
      <c r="A80" s="38" t="s">
        <v>69</v>
      </c>
      <c r="B80" s="38" t="s">
        <v>306</v>
      </c>
      <c r="C80" s="38" t="s">
        <v>278</v>
      </c>
      <c r="D80" s="38" t="s">
        <v>279</v>
      </c>
      <c r="E80" s="39" t="n">
        <v>2</v>
      </c>
      <c r="F80" s="37" t="s">
        <v>489</v>
      </c>
    </row>
    <row r="81" customFormat="false" ht="15" hidden="false" customHeight="false" outlineLevel="0" collapsed="false">
      <c r="A81" s="38" t="s">
        <v>69</v>
      </c>
      <c r="B81" s="38" t="s">
        <v>308</v>
      </c>
      <c r="C81" s="38" t="s">
        <v>280</v>
      </c>
      <c r="D81" s="38" t="s">
        <v>281</v>
      </c>
      <c r="E81" s="39" t="n">
        <v>2</v>
      </c>
      <c r="F81" s="37" t="s">
        <v>490</v>
      </c>
    </row>
    <row r="82" customFormat="false" ht="15" hidden="false" customHeight="false" outlineLevel="0" collapsed="false">
      <c r="A82" s="38" t="s">
        <v>69</v>
      </c>
      <c r="B82" s="38" t="s">
        <v>308</v>
      </c>
      <c r="C82" s="38" t="s">
        <v>282</v>
      </c>
      <c r="D82" s="38" t="s">
        <v>283</v>
      </c>
      <c r="E82" s="39" t="n">
        <v>2</v>
      </c>
      <c r="F82" s="37" t="s">
        <v>491</v>
      </c>
    </row>
    <row r="83" customFormat="false" ht="15" hidden="false" customHeight="false" outlineLevel="0" collapsed="false">
      <c r="A83" s="38" t="s">
        <v>69</v>
      </c>
      <c r="B83" s="38" t="s">
        <v>308</v>
      </c>
      <c r="C83" s="38" t="s">
        <v>284</v>
      </c>
      <c r="D83" s="38" t="s">
        <v>285</v>
      </c>
      <c r="E83" s="39" t="n">
        <v>2</v>
      </c>
      <c r="F83" s="37" t="s">
        <v>492</v>
      </c>
    </row>
    <row r="84" customFormat="false" ht="15" hidden="false" customHeight="false" outlineLevel="0" collapsed="false">
      <c r="A84" s="38" t="s">
        <v>69</v>
      </c>
      <c r="B84" s="38" t="s">
        <v>308</v>
      </c>
      <c r="C84" s="38" t="s">
        <v>286</v>
      </c>
      <c r="D84" s="38" t="s">
        <v>287</v>
      </c>
      <c r="E84" s="39" t="n">
        <v>2</v>
      </c>
      <c r="F84" s="37" t="s">
        <v>493</v>
      </c>
    </row>
    <row r="85" customFormat="false" ht="15" hidden="false" customHeight="false" outlineLevel="0" collapsed="false">
      <c r="A85" s="38" t="s">
        <v>69</v>
      </c>
      <c r="B85" s="38" t="s">
        <v>308</v>
      </c>
      <c r="C85" s="38" t="s">
        <v>288</v>
      </c>
      <c r="D85" s="38" t="s">
        <v>289</v>
      </c>
      <c r="E85" s="39" t="n">
        <v>2</v>
      </c>
      <c r="F85" s="37" t="s">
        <v>494</v>
      </c>
    </row>
    <row r="86" customFormat="false" ht="15" hidden="false" customHeight="false" outlineLevel="0" collapsed="false">
      <c r="A86" s="38" t="s">
        <v>69</v>
      </c>
      <c r="B86" s="38" t="s">
        <v>310</v>
      </c>
      <c r="C86" s="38" t="s">
        <v>290</v>
      </c>
      <c r="D86" s="38" t="s">
        <v>291</v>
      </c>
      <c r="E86" s="39" t="n">
        <v>2</v>
      </c>
      <c r="F86" s="37" t="s">
        <v>495</v>
      </c>
    </row>
    <row r="87" customFormat="false" ht="15" hidden="false" customHeight="false" outlineLevel="0" collapsed="false">
      <c r="A87" s="38" t="s">
        <v>69</v>
      </c>
      <c r="B87" s="38" t="s">
        <v>310</v>
      </c>
      <c r="C87" s="38" t="s">
        <v>292</v>
      </c>
      <c r="D87" s="38" t="s">
        <v>293</v>
      </c>
      <c r="E87" s="39" t="n">
        <v>2</v>
      </c>
      <c r="F87" s="37" t="s">
        <v>496</v>
      </c>
    </row>
    <row r="88" customFormat="false" ht="15" hidden="false" customHeight="false" outlineLevel="0" collapsed="false">
      <c r="A88" s="38" t="s">
        <v>69</v>
      </c>
      <c r="B88" s="38" t="s">
        <v>310</v>
      </c>
      <c r="C88" s="38" t="s">
        <v>294</v>
      </c>
      <c r="D88" s="38" t="s">
        <v>295</v>
      </c>
      <c r="E88" s="39" t="n">
        <v>1</v>
      </c>
      <c r="F88" s="37" t="s">
        <v>497</v>
      </c>
    </row>
    <row r="89" customFormat="false" ht="15" hidden="false" customHeight="false" outlineLevel="0" collapsed="false">
      <c r="A89" s="38" t="s">
        <v>79</v>
      </c>
      <c r="B89" s="38" t="s">
        <v>302</v>
      </c>
      <c r="C89" s="38" t="s">
        <v>236</v>
      </c>
      <c r="D89" s="38" t="s">
        <v>237</v>
      </c>
      <c r="E89" s="39" t="n">
        <v>2</v>
      </c>
      <c r="F89" s="37" t="s">
        <v>498</v>
      </c>
    </row>
    <row r="90" customFormat="false" ht="15" hidden="false" customHeight="false" outlineLevel="0" collapsed="false">
      <c r="A90" s="38" t="s">
        <v>79</v>
      </c>
      <c r="B90" s="38" t="s">
        <v>302</v>
      </c>
      <c r="C90" s="38" t="s">
        <v>239</v>
      </c>
      <c r="D90" s="38" t="s">
        <v>240</v>
      </c>
      <c r="E90" s="39" t="n">
        <v>2</v>
      </c>
      <c r="F90" s="37" t="s">
        <v>499</v>
      </c>
    </row>
    <row r="91" customFormat="false" ht="15" hidden="false" customHeight="false" outlineLevel="0" collapsed="false">
      <c r="A91" s="38" t="s">
        <v>79</v>
      </c>
      <c r="B91" s="38" t="s">
        <v>302</v>
      </c>
      <c r="C91" s="38" t="s">
        <v>241</v>
      </c>
      <c r="D91" s="38" t="s">
        <v>242</v>
      </c>
      <c r="E91" s="39" t="n">
        <v>2</v>
      </c>
      <c r="F91" s="37" t="s">
        <v>500</v>
      </c>
    </row>
    <row r="92" customFormat="false" ht="15" hidden="false" customHeight="false" outlineLevel="0" collapsed="false">
      <c r="A92" s="38" t="s">
        <v>79</v>
      </c>
      <c r="B92" s="38" t="s">
        <v>302</v>
      </c>
      <c r="C92" s="38" t="s">
        <v>243</v>
      </c>
      <c r="D92" s="38" t="s">
        <v>244</v>
      </c>
      <c r="E92" s="39" t="n">
        <v>1</v>
      </c>
      <c r="F92" s="37" t="s">
        <v>501</v>
      </c>
    </row>
    <row r="93" customFormat="false" ht="15" hidden="false" customHeight="false" outlineLevel="0" collapsed="false">
      <c r="A93" s="38" t="s">
        <v>79</v>
      </c>
      <c r="B93" s="38" t="s">
        <v>302</v>
      </c>
      <c r="C93" s="38" t="s">
        <v>245</v>
      </c>
      <c r="D93" s="38" t="s">
        <v>246</v>
      </c>
      <c r="E93" s="39" t="s">
        <v>251</v>
      </c>
      <c r="F93" s="37" t="s">
        <v>502</v>
      </c>
    </row>
    <row r="94" customFormat="false" ht="15" hidden="false" customHeight="false" outlineLevel="0" collapsed="false">
      <c r="A94" s="38" t="s">
        <v>79</v>
      </c>
      <c r="B94" s="38" t="s">
        <v>302</v>
      </c>
      <c r="C94" s="38" t="s">
        <v>247</v>
      </c>
      <c r="D94" s="38" t="s">
        <v>248</v>
      </c>
      <c r="E94" s="39" t="s">
        <v>251</v>
      </c>
      <c r="F94" s="37" t="s">
        <v>503</v>
      </c>
    </row>
    <row r="95" customFormat="false" ht="15" hidden="false" customHeight="false" outlineLevel="0" collapsed="false">
      <c r="A95" s="38" t="s">
        <v>79</v>
      </c>
      <c r="B95" s="38" t="s">
        <v>302</v>
      </c>
      <c r="C95" s="38" t="s">
        <v>249</v>
      </c>
      <c r="D95" s="38" t="s">
        <v>250</v>
      </c>
      <c r="E95" s="39" t="s">
        <v>251</v>
      </c>
      <c r="F95" s="37" t="s">
        <v>475</v>
      </c>
    </row>
    <row r="96" customFormat="false" ht="15" hidden="false" customHeight="false" outlineLevel="0" collapsed="false">
      <c r="A96" s="38" t="s">
        <v>79</v>
      </c>
      <c r="B96" s="38" t="s">
        <v>302</v>
      </c>
      <c r="C96" s="38" t="s">
        <v>252</v>
      </c>
      <c r="D96" s="38" t="s">
        <v>253</v>
      </c>
      <c r="E96" s="39" t="n">
        <v>2</v>
      </c>
      <c r="F96" s="37" t="s">
        <v>504</v>
      </c>
    </row>
    <row r="97" customFormat="false" ht="15" hidden="false" customHeight="false" outlineLevel="0" collapsed="false">
      <c r="A97" s="38" t="s">
        <v>79</v>
      </c>
      <c r="B97" s="38" t="s">
        <v>304</v>
      </c>
      <c r="C97" s="38" t="s">
        <v>254</v>
      </c>
      <c r="D97" s="38" t="s">
        <v>255</v>
      </c>
      <c r="E97" s="39" t="n">
        <v>2</v>
      </c>
      <c r="F97" s="37" t="s">
        <v>505</v>
      </c>
    </row>
    <row r="98" customFormat="false" ht="15" hidden="false" customHeight="false" outlineLevel="0" collapsed="false">
      <c r="A98" s="38" t="s">
        <v>79</v>
      </c>
      <c r="B98" s="38" t="s">
        <v>304</v>
      </c>
      <c r="C98" s="38" t="s">
        <v>256</v>
      </c>
      <c r="D98" s="38" t="s">
        <v>257</v>
      </c>
      <c r="E98" s="39" t="n">
        <v>2</v>
      </c>
      <c r="F98" s="37" t="s">
        <v>506</v>
      </c>
    </row>
    <row r="99" customFormat="false" ht="15" hidden="false" customHeight="false" outlineLevel="0" collapsed="false">
      <c r="A99" s="38" t="s">
        <v>79</v>
      </c>
      <c r="B99" s="38" t="s">
        <v>304</v>
      </c>
      <c r="C99" s="38" t="s">
        <v>258</v>
      </c>
      <c r="D99" s="38" t="s">
        <v>259</v>
      </c>
      <c r="E99" s="39" t="n">
        <v>2</v>
      </c>
      <c r="F99" s="37" t="s">
        <v>507</v>
      </c>
    </row>
    <row r="100" customFormat="false" ht="15" hidden="false" customHeight="false" outlineLevel="0" collapsed="false">
      <c r="A100" s="38" t="s">
        <v>79</v>
      </c>
      <c r="B100" s="38" t="s">
        <v>304</v>
      </c>
      <c r="C100" s="38" t="s">
        <v>260</v>
      </c>
      <c r="D100" s="38" t="s">
        <v>261</v>
      </c>
      <c r="E100" s="39" t="n">
        <v>2</v>
      </c>
      <c r="F100" s="37" t="s">
        <v>508</v>
      </c>
    </row>
    <row r="101" customFormat="false" ht="15" hidden="false" customHeight="false" outlineLevel="0" collapsed="false">
      <c r="A101" s="38" t="s">
        <v>79</v>
      </c>
      <c r="B101" s="38" t="s">
        <v>304</v>
      </c>
      <c r="C101" s="38" t="s">
        <v>262</v>
      </c>
      <c r="D101" s="38" t="s">
        <v>263</v>
      </c>
      <c r="E101" s="39" t="n">
        <v>2</v>
      </c>
      <c r="F101" s="37" t="s">
        <v>509</v>
      </c>
    </row>
    <row r="102" customFormat="false" ht="15" hidden="false" customHeight="false" outlineLevel="0" collapsed="false">
      <c r="A102" s="38" t="s">
        <v>79</v>
      </c>
      <c r="B102" s="38" t="s">
        <v>304</v>
      </c>
      <c r="C102" s="38" t="s">
        <v>264</v>
      </c>
      <c r="D102" s="38" t="s">
        <v>265</v>
      </c>
      <c r="E102" s="39" t="n">
        <v>1</v>
      </c>
      <c r="F102" s="37" t="s">
        <v>510</v>
      </c>
    </row>
    <row r="103" customFormat="false" ht="15" hidden="false" customHeight="false" outlineLevel="0" collapsed="false">
      <c r="A103" s="38" t="s">
        <v>79</v>
      </c>
      <c r="B103" s="38" t="s">
        <v>304</v>
      </c>
      <c r="C103" s="38" t="s">
        <v>266</v>
      </c>
      <c r="D103" s="38" t="s">
        <v>267</v>
      </c>
      <c r="E103" s="39" t="n">
        <v>1</v>
      </c>
      <c r="F103" s="37" t="s">
        <v>511</v>
      </c>
    </row>
    <row r="104" customFormat="false" ht="15" hidden="false" customHeight="false" outlineLevel="0" collapsed="false">
      <c r="A104" s="38" t="s">
        <v>79</v>
      </c>
      <c r="B104" s="38" t="s">
        <v>304</v>
      </c>
      <c r="C104" s="38" t="s">
        <v>268</v>
      </c>
      <c r="D104" s="38" t="s">
        <v>269</v>
      </c>
      <c r="E104" s="39" t="n">
        <v>2</v>
      </c>
      <c r="F104" s="37" t="s">
        <v>512</v>
      </c>
    </row>
    <row r="105" customFormat="false" ht="15" hidden="false" customHeight="false" outlineLevel="0" collapsed="false">
      <c r="A105" s="38" t="s">
        <v>79</v>
      </c>
      <c r="B105" s="38" t="s">
        <v>306</v>
      </c>
      <c r="C105" s="38" t="s">
        <v>270</v>
      </c>
      <c r="D105" s="38" t="s">
        <v>271</v>
      </c>
      <c r="E105" s="39" t="n">
        <v>2</v>
      </c>
      <c r="F105" s="37" t="s">
        <v>513</v>
      </c>
    </row>
    <row r="106" customFormat="false" ht="15" hidden="false" customHeight="false" outlineLevel="0" collapsed="false">
      <c r="A106" s="38" t="s">
        <v>79</v>
      </c>
      <c r="B106" s="38" t="s">
        <v>306</v>
      </c>
      <c r="C106" s="38" t="s">
        <v>272</v>
      </c>
      <c r="D106" s="38" t="s">
        <v>273</v>
      </c>
      <c r="E106" s="39" t="n">
        <v>2</v>
      </c>
      <c r="F106" s="37" t="s">
        <v>514</v>
      </c>
    </row>
    <row r="107" customFormat="false" ht="15" hidden="false" customHeight="false" outlineLevel="0" collapsed="false">
      <c r="A107" s="38" t="s">
        <v>79</v>
      </c>
      <c r="B107" s="38" t="s">
        <v>306</v>
      </c>
      <c r="C107" s="38" t="s">
        <v>274</v>
      </c>
      <c r="D107" s="38" t="s">
        <v>275</v>
      </c>
      <c r="E107" s="39" t="s">
        <v>251</v>
      </c>
      <c r="F107" s="37" t="s">
        <v>515</v>
      </c>
    </row>
    <row r="108" customFormat="false" ht="15" hidden="false" customHeight="false" outlineLevel="0" collapsed="false">
      <c r="A108" s="38" t="s">
        <v>79</v>
      </c>
      <c r="B108" s="38" t="s">
        <v>306</v>
      </c>
      <c r="C108" s="38" t="s">
        <v>276</v>
      </c>
      <c r="D108" s="38" t="s">
        <v>277</v>
      </c>
      <c r="E108" s="39" t="n">
        <v>2</v>
      </c>
      <c r="F108" s="37" t="s">
        <v>516</v>
      </c>
    </row>
    <row r="109" customFormat="false" ht="15" hidden="false" customHeight="false" outlineLevel="0" collapsed="false">
      <c r="A109" s="38" t="s">
        <v>79</v>
      </c>
      <c r="B109" s="38" t="s">
        <v>306</v>
      </c>
      <c r="C109" s="38" t="s">
        <v>278</v>
      </c>
      <c r="D109" s="38" t="s">
        <v>279</v>
      </c>
      <c r="E109" s="39" t="n">
        <v>1</v>
      </c>
      <c r="F109" s="37" t="s">
        <v>517</v>
      </c>
    </row>
    <row r="110" customFormat="false" ht="15" hidden="false" customHeight="false" outlineLevel="0" collapsed="false">
      <c r="A110" s="38" t="s">
        <v>79</v>
      </c>
      <c r="B110" s="38" t="s">
        <v>308</v>
      </c>
      <c r="C110" s="38" t="s">
        <v>280</v>
      </c>
      <c r="D110" s="38" t="s">
        <v>281</v>
      </c>
      <c r="E110" s="39" t="n">
        <v>2</v>
      </c>
      <c r="F110" s="37" t="s">
        <v>518</v>
      </c>
    </row>
    <row r="111" customFormat="false" ht="15" hidden="false" customHeight="false" outlineLevel="0" collapsed="false">
      <c r="A111" s="38" t="s">
        <v>79</v>
      </c>
      <c r="B111" s="38" t="s">
        <v>308</v>
      </c>
      <c r="C111" s="38" t="s">
        <v>282</v>
      </c>
      <c r="D111" s="38" t="s">
        <v>283</v>
      </c>
      <c r="E111" s="39" t="n">
        <v>2</v>
      </c>
      <c r="F111" s="37" t="s">
        <v>519</v>
      </c>
    </row>
    <row r="112" customFormat="false" ht="15" hidden="false" customHeight="false" outlineLevel="0" collapsed="false">
      <c r="A112" s="38" t="s">
        <v>79</v>
      </c>
      <c r="B112" s="38" t="s">
        <v>308</v>
      </c>
      <c r="C112" s="38" t="s">
        <v>284</v>
      </c>
      <c r="D112" s="38" t="s">
        <v>285</v>
      </c>
      <c r="E112" s="39" t="n">
        <v>2</v>
      </c>
      <c r="F112" s="37" t="s">
        <v>520</v>
      </c>
    </row>
    <row r="113" customFormat="false" ht="15" hidden="false" customHeight="false" outlineLevel="0" collapsed="false">
      <c r="A113" s="38" t="s">
        <v>79</v>
      </c>
      <c r="B113" s="38" t="s">
        <v>308</v>
      </c>
      <c r="C113" s="38" t="s">
        <v>286</v>
      </c>
      <c r="D113" s="38" t="s">
        <v>287</v>
      </c>
      <c r="E113" s="39" t="n">
        <v>2</v>
      </c>
      <c r="F113" s="37" t="s">
        <v>521</v>
      </c>
    </row>
    <row r="114" customFormat="false" ht="15" hidden="false" customHeight="false" outlineLevel="0" collapsed="false">
      <c r="A114" s="38" t="s">
        <v>79</v>
      </c>
      <c r="B114" s="38" t="s">
        <v>308</v>
      </c>
      <c r="C114" s="38" t="s">
        <v>288</v>
      </c>
      <c r="D114" s="38" t="s">
        <v>289</v>
      </c>
      <c r="E114" s="39" t="n">
        <v>2</v>
      </c>
      <c r="F114" s="37" t="s">
        <v>522</v>
      </c>
    </row>
    <row r="115" customFormat="false" ht="15" hidden="false" customHeight="false" outlineLevel="0" collapsed="false">
      <c r="A115" s="38" t="s">
        <v>79</v>
      </c>
      <c r="B115" s="38" t="s">
        <v>310</v>
      </c>
      <c r="C115" s="38" t="s">
        <v>290</v>
      </c>
      <c r="D115" s="38" t="s">
        <v>291</v>
      </c>
      <c r="E115" s="39" t="n">
        <v>1</v>
      </c>
      <c r="F115" s="37" t="s">
        <v>523</v>
      </c>
    </row>
    <row r="116" customFormat="false" ht="15" hidden="false" customHeight="false" outlineLevel="0" collapsed="false">
      <c r="A116" s="38" t="s">
        <v>79</v>
      </c>
      <c r="B116" s="38" t="s">
        <v>310</v>
      </c>
      <c r="C116" s="38" t="s">
        <v>292</v>
      </c>
      <c r="D116" s="38" t="s">
        <v>293</v>
      </c>
      <c r="E116" s="39" t="n">
        <v>2</v>
      </c>
      <c r="F116" s="37" t="s">
        <v>524</v>
      </c>
    </row>
    <row r="117" customFormat="false" ht="15" hidden="false" customHeight="false" outlineLevel="0" collapsed="false">
      <c r="A117" s="38" t="s">
        <v>79</v>
      </c>
      <c r="B117" s="38" t="s">
        <v>310</v>
      </c>
      <c r="C117" s="38" t="s">
        <v>294</v>
      </c>
      <c r="D117" s="38" t="s">
        <v>295</v>
      </c>
      <c r="E117" s="39" t="n">
        <v>2</v>
      </c>
      <c r="F117" s="37" t="s">
        <v>525</v>
      </c>
    </row>
    <row r="118" customFormat="false" ht="15" hidden="false" customHeight="false" outlineLevel="0" collapsed="false">
      <c r="A118" s="38" t="s">
        <v>87</v>
      </c>
      <c r="B118" s="38" t="s">
        <v>302</v>
      </c>
      <c r="C118" s="38" t="s">
        <v>236</v>
      </c>
      <c r="D118" s="38" t="s">
        <v>237</v>
      </c>
      <c r="E118" s="39" t="n">
        <v>2</v>
      </c>
      <c r="F118" s="37" t="s">
        <v>526</v>
      </c>
    </row>
    <row r="119" customFormat="false" ht="23.85" hidden="false" customHeight="false" outlineLevel="0" collapsed="false">
      <c r="A119" s="38" t="s">
        <v>87</v>
      </c>
      <c r="B119" s="38" t="s">
        <v>302</v>
      </c>
      <c r="C119" s="38" t="s">
        <v>239</v>
      </c>
      <c r="D119" s="38" t="s">
        <v>240</v>
      </c>
      <c r="E119" s="39" t="n">
        <v>2</v>
      </c>
      <c r="F119" s="37" t="s">
        <v>527</v>
      </c>
    </row>
    <row r="120" customFormat="false" ht="23.85" hidden="false" customHeight="false" outlineLevel="0" collapsed="false">
      <c r="A120" s="38" t="s">
        <v>87</v>
      </c>
      <c r="B120" s="38" t="s">
        <v>302</v>
      </c>
      <c r="C120" s="38" t="s">
        <v>241</v>
      </c>
      <c r="D120" s="38" t="s">
        <v>242</v>
      </c>
      <c r="E120" s="39" t="n">
        <v>2</v>
      </c>
      <c r="F120" s="37" t="s">
        <v>528</v>
      </c>
    </row>
    <row r="121" customFormat="false" ht="23.85" hidden="false" customHeight="false" outlineLevel="0" collapsed="false">
      <c r="A121" s="38" t="s">
        <v>87</v>
      </c>
      <c r="B121" s="38" t="s">
        <v>302</v>
      </c>
      <c r="C121" s="38" t="s">
        <v>243</v>
      </c>
      <c r="D121" s="38" t="s">
        <v>244</v>
      </c>
      <c r="E121" s="39" t="n">
        <v>2</v>
      </c>
      <c r="F121" s="37" t="s">
        <v>529</v>
      </c>
    </row>
    <row r="122" customFormat="false" ht="15" hidden="false" customHeight="false" outlineLevel="0" collapsed="false">
      <c r="A122" s="38" t="s">
        <v>87</v>
      </c>
      <c r="B122" s="38" t="s">
        <v>302</v>
      </c>
      <c r="C122" s="38" t="s">
        <v>245</v>
      </c>
      <c r="D122" s="38" t="s">
        <v>246</v>
      </c>
      <c r="E122" s="39" t="n">
        <v>2</v>
      </c>
      <c r="F122" s="37" t="s">
        <v>530</v>
      </c>
    </row>
    <row r="123" customFormat="false" ht="15" hidden="false" customHeight="false" outlineLevel="0" collapsed="false">
      <c r="A123" s="38" t="s">
        <v>87</v>
      </c>
      <c r="B123" s="38" t="s">
        <v>302</v>
      </c>
      <c r="C123" s="38" t="s">
        <v>247</v>
      </c>
      <c r="D123" s="38" t="s">
        <v>248</v>
      </c>
      <c r="E123" s="39" t="n">
        <v>2</v>
      </c>
      <c r="F123" s="37" t="s">
        <v>531</v>
      </c>
    </row>
    <row r="124" customFormat="false" ht="15" hidden="false" customHeight="false" outlineLevel="0" collapsed="false">
      <c r="A124" s="38" t="s">
        <v>87</v>
      </c>
      <c r="B124" s="38" t="s">
        <v>302</v>
      </c>
      <c r="C124" s="38" t="s">
        <v>249</v>
      </c>
      <c r="D124" s="38" t="s">
        <v>250</v>
      </c>
      <c r="E124" s="39" t="s">
        <v>251</v>
      </c>
      <c r="F124" s="37" t="s">
        <v>532</v>
      </c>
    </row>
    <row r="125" customFormat="false" ht="23.85" hidden="false" customHeight="false" outlineLevel="0" collapsed="false">
      <c r="A125" s="38" t="s">
        <v>87</v>
      </c>
      <c r="B125" s="38" t="s">
        <v>302</v>
      </c>
      <c r="C125" s="38" t="s">
        <v>252</v>
      </c>
      <c r="D125" s="38" t="s">
        <v>253</v>
      </c>
      <c r="E125" s="39" t="n">
        <v>2</v>
      </c>
      <c r="F125" s="37" t="s">
        <v>533</v>
      </c>
    </row>
    <row r="126" customFormat="false" ht="15" hidden="false" customHeight="false" outlineLevel="0" collapsed="false">
      <c r="A126" s="38" t="s">
        <v>87</v>
      </c>
      <c r="B126" s="38" t="s">
        <v>304</v>
      </c>
      <c r="C126" s="38" t="s">
        <v>254</v>
      </c>
      <c r="D126" s="38" t="s">
        <v>255</v>
      </c>
      <c r="E126" s="39" t="n">
        <v>2</v>
      </c>
      <c r="F126" s="37" t="s">
        <v>534</v>
      </c>
    </row>
    <row r="127" customFormat="false" ht="15" hidden="false" customHeight="false" outlineLevel="0" collapsed="false">
      <c r="A127" s="38" t="s">
        <v>87</v>
      </c>
      <c r="B127" s="38" t="s">
        <v>304</v>
      </c>
      <c r="C127" s="38" t="s">
        <v>256</v>
      </c>
      <c r="D127" s="38" t="s">
        <v>257</v>
      </c>
      <c r="E127" s="39" t="n">
        <v>2</v>
      </c>
      <c r="F127" s="37" t="s">
        <v>535</v>
      </c>
    </row>
    <row r="128" customFormat="false" ht="15" hidden="false" customHeight="false" outlineLevel="0" collapsed="false">
      <c r="A128" s="38" t="s">
        <v>87</v>
      </c>
      <c r="B128" s="38" t="s">
        <v>304</v>
      </c>
      <c r="C128" s="38" t="s">
        <v>258</v>
      </c>
      <c r="D128" s="38" t="s">
        <v>259</v>
      </c>
      <c r="E128" s="39" t="n">
        <v>2</v>
      </c>
      <c r="F128" s="37" t="s">
        <v>536</v>
      </c>
    </row>
    <row r="129" customFormat="false" ht="15" hidden="false" customHeight="false" outlineLevel="0" collapsed="false">
      <c r="A129" s="38" t="s">
        <v>87</v>
      </c>
      <c r="B129" s="38" t="s">
        <v>304</v>
      </c>
      <c r="C129" s="38" t="s">
        <v>260</v>
      </c>
      <c r="D129" s="38" t="s">
        <v>261</v>
      </c>
      <c r="E129" s="39" t="n">
        <v>1</v>
      </c>
      <c r="F129" s="37" t="s">
        <v>537</v>
      </c>
    </row>
    <row r="130" customFormat="false" ht="15" hidden="false" customHeight="false" outlineLevel="0" collapsed="false">
      <c r="A130" s="38" t="s">
        <v>87</v>
      </c>
      <c r="B130" s="38" t="s">
        <v>304</v>
      </c>
      <c r="C130" s="38" t="s">
        <v>262</v>
      </c>
      <c r="D130" s="38" t="s">
        <v>263</v>
      </c>
      <c r="E130" s="39" t="n">
        <v>2</v>
      </c>
      <c r="F130" s="37" t="s">
        <v>538</v>
      </c>
    </row>
    <row r="131" customFormat="false" ht="15" hidden="false" customHeight="false" outlineLevel="0" collapsed="false">
      <c r="A131" s="38" t="s">
        <v>87</v>
      </c>
      <c r="B131" s="38" t="s">
        <v>304</v>
      </c>
      <c r="C131" s="38" t="s">
        <v>264</v>
      </c>
      <c r="D131" s="38" t="s">
        <v>265</v>
      </c>
      <c r="E131" s="39" t="n">
        <v>2</v>
      </c>
      <c r="F131" s="37" t="s">
        <v>539</v>
      </c>
    </row>
    <row r="132" customFormat="false" ht="15" hidden="false" customHeight="false" outlineLevel="0" collapsed="false">
      <c r="A132" s="38" t="s">
        <v>87</v>
      </c>
      <c r="B132" s="38" t="s">
        <v>304</v>
      </c>
      <c r="C132" s="38" t="s">
        <v>266</v>
      </c>
      <c r="D132" s="38" t="s">
        <v>267</v>
      </c>
      <c r="E132" s="39" t="n">
        <v>1</v>
      </c>
      <c r="F132" s="37" t="s">
        <v>540</v>
      </c>
    </row>
    <row r="133" customFormat="false" ht="15" hidden="false" customHeight="false" outlineLevel="0" collapsed="false">
      <c r="A133" s="38" t="s">
        <v>87</v>
      </c>
      <c r="B133" s="38" t="s">
        <v>304</v>
      </c>
      <c r="C133" s="38" t="s">
        <v>268</v>
      </c>
      <c r="D133" s="38" t="s">
        <v>269</v>
      </c>
      <c r="E133" s="39" t="n">
        <v>1</v>
      </c>
      <c r="F133" s="37" t="s">
        <v>541</v>
      </c>
    </row>
    <row r="134" customFormat="false" ht="15" hidden="false" customHeight="false" outlineLevel="0" collapsed="false">
      <c r="A134" s="38" t="s">
        <v>87</v>
      </c>
      <c r="B134" s="38" t="s">
        <v>306</v>
      </c>
      <c r="C134" s="38" t="s">
        <v>270</v>
      </c>
      <c r="D134" s="38" t="s">
        <v>271</v>
      </c>
      <c r="E134" s="39" t="s">
        <v>251</v>
      </c>
      <c r="F134" s="37" t="s">
        <v>542</v>
      </c>
    </row>
    <row r="135" customFormat="false" ht="15" hidden="false" customHeight="false" outlineLevel="0" collapsed="false">
      <c r="A135" s="38" t="s">
        <v>87</v>
      </c>
      <c r="B135" s="38" t="s">
        <v>306</v>
      </c>
      <c r="C135" s="38" t="s">
        <v>272</v>
      </c>
      <c r="D135" s="38" t="s">
        <v>273</v>
      </c>
      <c r="E135" s="39" t="n">
        <v>1</v>
      </c>
      <c r="F135" s="37" t="s">
        <v>543</v>
      </c>
    </row>
    <row r="136" customFormat="false" ht="15" hidden="false" customHeight="false" outlineLevel="0" collapsed="false">
      <c r="A136" s="38" t="s">
        <v>87</v>
      </c>
      <c r="B136" s="38" t="s">
        <v>306</v>
      </c>
      <c r="C136" s="38" t="s">
        <v>274</v>
      </c>
      <c r="D136" s="38" t="s">
        <v>275</v>
      </c>
      <c r="E136" s="39" t="s">
        <v>251</v>
      </c>
      <c r="F136" s="37" t="s">
        <v>544</v>
      </c>
    </row>
    <row r="137" customFormat="false" ht="15" hidden="false" customHeight="false" outlineLevel="0" collapsed="false">
      <c r="A137" s="38" t="s">
        <v>87</v>
      </c>
      <c r="B137" s="38" t="s">
        <v>306</v>
      </c>
      <c r="C137" s="38" t="s">
        <v>276</v>
      </c>
      <c r="D137" s="38" t="s">
        <v>277</v>
      </c>
      <c r="E137" s="39" t="n">
        <v>2</v>
      </c>
      <c r="F137" s="37" t="s">
        <v>545</v>
      </c>
    </row>
    <row r="138" customFormat="false" ht="15" hidden="false" customHeight="false" outlineLevel="0" collapsed="false">
      <c r="A138" s="38" t="s">
        <v>87</v>
      </c>
      <c r="B138" s="38" t="s">
        <v>306</v>
      </c>
      <c r="C138" s="38" t="s">
        <v>278</v>
      </c>
      <c r="D138" s="38" t="s">
        <v>279</v>
      </c>
      <c r="E138" s="39" t="n">
        <v>2</v>
      </c>
      <c r="F138" s="37" t="s">
        <v>546</v>
      </c>
    </row>
    <row r="139" customFormat="false" ht="23.85" hidden="false" customHeight="false" outlineLevel="0" collapsed="false">
      <c r="A139" s="38" t="s">
        <v>87</v>
      </c>
      <c r="B139" s="38" t="s">
        <v>308</v>
      </c>
      <c r="C139" s="38" t="s">
        <v>280</v>
      </c>
      <c r="D139" s="38" t="s">
        <v>281</v>
      </c>
      <c r="E139" s="39" t="n">
        <v>2</v>
      </c>
      <c r="F139" s="37" t="s">
        <v>547</v>
      </c>
    </row>
    <row r="140" customFormat="false" ht="15" hidden="false" customHeight="false" outlineLevel="0" collapsed="false">
      <c r="A140" s="38" t="s">
        <v>87</v>
      </c>
      <c r="B140" s="38" t="s">
        <v>308</v>
      </c>
      <c r="C140" s="38" t="s">
        <v>282</v>
      </c>
      <c r="D140" s="38" t="s">
        <v>283</v>
      </c>
      <c r="E140" s="39" t="n">
        <v>2</v>
      </c>
      <c r="F140" s="37" t="s">
        <v>548</v>
      </c>
    </row>
    <row r="141" customFormat="false" ht="15" hidden="false" customHeight="false" outlineLevel="0" collapsed="false">
      <c r="A141" s="38" t="s">
        <v>87</v>
      </c>
      <c r="B141" s="38" t="s">
        <v>308</v>
      </c>
      <c r="C141" s="38" t="s">
        <v>284</v>
      </c>
      <c r="D141" s="38" t="s">
        <v>285</v>
      </c>
      <c r="E141" s="39" t="n">
        <v>2</v>
      </c>
      <c r="F141" s="37" t="s">
        <v>549</v>
      </c>
    </row>
    <row r="142" customFormat="false" ht="15" hidden="false" customHeight="false" outlineLevel="0" collapsed="false">
      <c r="A142" s="38" t="s">
        <v>87</v>
      </c>
      <c r="B142" s="38" t="s">
        <v>308</v>
      </c>
      <c r="C142" s="38" t="s">
        <v>286</v>
      </c>
      <c r="D142" s="38" t="s">
        <v>287</v>
      </c>
      <c r="E142" s="39" t="s">
        <v>251</v>
      </c>
      <c r="F142" s="37" t="s">
        <v>550</v>
      </c>
    </row>
    <row r="143" customFormat="false" ht="15" hidden="false" customHeight="false" outlineLevel="0" collapsed="false">
      <c r="A143" s="38" t="s">
        <v>87</v>
      </c>
      <c r="B143" s="38" t="s">
        <v>308</v>
      </c>
      <c r="C143" s="38" t="s">
        <v>288</v>
      </c>
      <c r="D143" s="38" t="s">
        <v>289</v>
      </c>
      <c r="E143" s="39" t="n">
        <v>2</v>
      </c>
      <c r="F143" s="37" t="s">
        <v>551</v>
      </c>
    </row>
    <row r="144" customFormat="false" ht="15" hidden="false" customHeight="false" outlineLevel="0" collapsed="false">
      <c r="A144" s="38" t="s">
        <v>87</v>
      </c>
      <c r="B144" s="38" t="s">
        <v>310</v>
      </c>
      <c r="C144" s="38" t="s">
        <v>290</v>
      </c>
      <c r="D144" s="38" t="s">
        <v>291</v>
      </c>
      <c r="E144" s="39" t="n">
        <v>1</v>
      </c>
      <c r="F144" s="37" t="s">
        <v>552</v>
      </c>
    </row>
    <row r="145" customFormat="false" ht="15" hidden="false" customHeight="false" outlineLevel="0" collapsed="false">
      <c r="A145" s="38" t="s">
        <v>87</v>
      </c>
      <c r="B145" s="38" t="s">
        <v>310</v>
      </c>
      <c r="C145" s="38" t="s">
        <v>292</v>
      </c>
      <c r="D145" s="38" t="s">
        <v>293</v>
      </c>
      <c r="E145" s="39" t="n">
        <v>2</v>
      </c>
      <c r="F145" s="37" t="s">
        <v>553</v>
      </c>
    </row>
    <row r="146" customFormat="false" ht="15" hidden="false" customHeight="false" outlineLevel="0" collapsed="false">
      <c r="A146" s="38" t="s">
        <v>87</v>
      </c>
      <c r="B146" s="38" t="s">
        <v>310</v>
      </c>
      <c r="C146" s="38" t="s">
        <v>294</v>
      </c>
      <c r="D146" s="38" t="s">
        <v>295</v>
      </c>
      <c r="E146" s="39" t="s">
        <v>251</v>
      </c>
      <c r="F146" s="37" t="s">
        <v>554</v>
      </c>
    </row>
    <row r="147" customFormat="false" ht="15" hidden="false" customHeight="false" outlineLevel="0" collapsed="false">
      <c r="A147" s="38" t="s">
        <v>96</v>
      </c>
      <c r="B147" s="38" t="s">
        <v>302</v>
      </c>
      <c r="C147" s="38" t="s">
        <v>236</v>
      </c>
      <c r="D147" s="38" t="s">
        <v>237</v>
      </c>
      <c r="E147" s="39" t="n">
        <v>2</v>
      </c>
      <c r="F147" s="37" t="s">
        <v>555</v>
      </c>
    </row>
    <row r="148" customFormat="false" ht="15" hidden="false" customHeight="false" outlineLevel="0" collapsed="false">
      <c r="A148" s="38" t="s">
        <v>96</v>
      </c>
      <c r="B148" s="38" t="s">
        <v>302</v>
      </c>
      <c r="C148" s="38" t="s">
        <v>239</v>
      </c>
      <c r="D148" s="38" t="s">
        <v>240</v>
      </c>
      <c r="E148" s="39" t="n">
        <v>2</v>
      </c>
      <c r="F148" s="37" t="s">
        <v>556</v>
      </c>
    </row>
    <row r="149" customFormat="false" ht="15" hidden="false" customHeight="false" outlineLevel="0" collapsed="false">
      <c r="A149" s="38" t="s">
        <v>96</v>
      </c>
      <c r="B149" s="38" t="s">
        <v>302</v>
      </c>
      <c r="C149" s="38" t="s">
        <v>241</v>
      </c>
      <c r="D149" s="38" t="s">
        <v>242</v>
      </c>
      <c r="E149" s="39" t="n">
        <v>2</v>
      </c>
      <c r="F149" s="37" t="s">
        <v>557</v>
      </c>
    </row>
    <row r="150" customFormat="false" ht="15" hidden="false" customHeight="false" outlineLevel="0" collapsed="false">
      <c r="A150" s="38" t="s">
        <v>96</v>
      </c>
      <c r="B150" s="38" t="s">
        <v>302</v>
      </c>
      <c r="C150" s="38" t="s">
        <v>243</v>
      </c>
      <c r="D150" s="38" t="s">
        <v>244</v>
      </c>
      <c r="E150" s="39" t="n">
        <v>2</v>
      </c>
      <c r="F150" s="37" t="s">
        <v>558</v>
      </c>
    </row>
    <row r="151" customFormat="false" ht="23.85" hidden="false" customHeight="false" outlineLevel="0" collapsed="false">
      <c r="A151" s="38" t="s">
        <v>96</v>
      </c>
      <c r="B151" s="38" t="s">
        <v>302</v>
      </c>
      <c r="C151" s="38" t="s">
        <v>245</v>
      </c>
      <c r="D151" s="38" t="s">
        <v>246</v>
      </c>
      <c r="E151" s="39" t="n">
        <v>1</v>
      </c>
      <c r="F151" s="37" t="s">
        <v>559</v>
      </c>
    </row>
    <row r="152" customFormat="false" ht="23.85" hidden="false" customHeight="false" outlineLevel="0" collapsed="false">
      <c r="A152" s="38" t="s">
        <v>96</v>
      </c>
      <c r="B152" s="38" t="s">
        <v>302</v>
      </c>
      <c r="C152" s="38" t="s">
        <v>247</v>
      </c>
      <c r="D152" s="38" t="s">
        <v>248</v>
      </c>
      <c r="E152" s="39" t="n">
        <v>2</v>
      </c>
      <c r="F152" s="37" t="s">
        <v>560</v>
      </c>
    </row>
    <row r="153" customFormat="false" ht="15" hidden="false" customHeight="false" outlineLevel="0" collapsed="false">
      <c r="A153" s="38" t="s">
        <v>96</v>
      </c>
      <c r="B153" s="38" t="s">
        <v>302</v>
      </c>
      <c r="C153" s="38" t="s">
        <v>249</v>
      </c>
      <c r="D153" s="38" t="s">
        <v>250</v>
      </c>
      <c r="E153" s="39" t="s">
        <v>251</v>
      </c>
      <c r="F153" s="37" t="s">
        <v>532</v>
      </c>
    </row>
    <row r="154" customFormat="false" ht="15" hidden="false" customHeight="false" outlineLevel="0" collapsed="false">
      <c r="A154" s="38" t="s">
        <v>96</v>
      </c>
      <c r="B154" s="38" t="s">
        <v>302</v>
      </c>
      <c r="C154" s="38" t="s">
        <v>252</v>
      </c>
      <c r="D154" s="38" t="s">
        <v>253</v>
      </c>
      <c r="E154" s="39" t="n">
        <v>1</v>
      </c>
      <c r="F154" s="37" t="s">
        <v>561</v>
      </c>
    </row>
    <row r="155" customFormat="false" ht="15" hidden="false" customHeight="false" outlineLevel="0" collapsed="false">
      <c r="A155" s="38" t="s">
        <v>96</v>
      </c>
      <c r="B155" s="38" t="s">
        <v>304</v>
      </c>
      <c r="C155" s="38" t="s">
        <v>254</v>
      </c>
      <c r="D155" s="38" t="s">
        <v>255</v>
      </c>
      <c r="E155" s="39" t="n">
        <v>2</v>
      </c>
      <c r="F155" s="37" t="s">
        <v>562</v>
      </c>
    </row>
    <row r="156" customFormat="false" ht="15" hidden="false" customHeight="false" outlineLevel="0" collapsed="false">
      <c r="A156" s="38" t="s">
        <v>96</v>
      </c>
      <c r="B156" s="38" t="s">
        <v>304</v>
      </c>
      <c r="C156" s="38" t="s">
        <v>256</v>
      </c>
      <c r="D156" s="38" t="s">
        <v>257</v>
      </c>
      <c r="E156" s="39" t="n">
        <v>2</v>
      </c>
      <c r="F156" s="37" t="s">
        <v>563</v>
      </c>
    </row>
    <row r="157" customFormat="false" ht="15" hidden="false" customHeight="false" outlineLevel="0" collapsed="false">
      <c r="A157" s="38" t="s">
        <v>96</v>
      </c>
      <c r="B157" s="38" t="s">
        <v>304</v>
      </c>
      <c r="C157" s="38" t="s">
        <v>258</v>
      </c>
      <c r="D157" s="38" t="s">
        <v>259</v>
      </c>
      <c r="E157" s="39" t="n">
        <v>2</v>
      </c>
      <c r="F157" s="37" t="s">
        <v>564</v>
      </c>
    </row>
    <row r="158" customFormat="false" ht="15" hidden="false" customHeight="false" outlineLevel="0" collapsed="false">
      <c r="A158" s="38" t="s">
        <v>96</v>
      </c>
      <c r="B158" s="38" t="s">
        <v>304</v>
      </c>
      <c r="C158" s="38" t="s">
        <v>260</v>
      </c>
      <c r="D158" s="38" t="s">
        <v>261</v>
      </c>
      <c r="E158" s="39" t="n">
        <v>2</v>
      </c>
      <c r="F158" s="37" t="s">
        <v>565</v>
      </c>
    </row>
    <row r="159" customFormat="false" ht="23.85" hidden="false" customHeight="false" outlineLevel="0" collapsed="false">
      <c r="A159" s="38" t="s">
        <v>96</v>
      </c>
      <c r="B159" s="38" t="s">
        <v>304</v>
      </c>
      <c r="C159" s="38" t="s">
        <v>262</v>
      </c>
      <c r="D159" s="38" t="s">
        <v>263</v>
      </c>
      <c r="E159" s="39" t="n">
        <v>2</v>
      </c>
      <c r="F159" s="37" t="s">
        <v>566</v>
      </c>
    </row>
    <row r="160" customFormat="false" ht="15" hidden="false" customHeight="false" outlineLevel="0" collapsed="false">
      <c r="A160" s="38" t="s">
        <v>96</v>
      </c>
      <c r="B160" s="38" t="s">
        <v>304</v>
      </c>
      <c r="C160" s="38" t="s">
        <v>264</v>
      </c>
      <c r="D160" s="38" t="s">
        <v>265</v>
      </c>
      <c r="E160" s="39" t="n">
        <v>2</v>
      </c>
      <c r="F160" s="37" t="s">
        <v>567</v>
      </c>
    </row>
    <row r="161" customFormat="false" ht="15" hidden="false" customHeight="false" outlineLevel="0" collapsed="false">
      <c r="A161" s="38" t="s">
        <v>96</v>
      </c>
      <c r="B161" s="38" t="s">
        <v>304</v>
      </c>
      <c r="C161" s="38" t="s">
        <v>266</v>
      </c>
      <c r="D161" s="38" t="s">
        <v>267</v>
      </c>
      <c r="E161" s="39" t="n">
        <v>2</v>
      </c>
      <c r="F161" s="37" t="s">
        <v>568</v>
      </c>
    </row>
    <row r="162" customFormat="false" ht="15" hidden="false" customHeight="false" outlineLevel="0" collapsed="false">
      <c r="A162" s="38" t="s">
        <v>96</v>
      </c>
      <c r="B162" s="38" t="s">
        <v>304</v>
      </c>
      <c r="C162" s="38" t="s">
        <v>268</v>
      </c>
      <c r="D162" s="38" t="s">
        <v>269</v>
      </c>
      <c r="E162" s="39" t="n">
        <v>1</v>
      </c>
      <c r="F162" s="37" t="s">
        <v>569</v>
      </c>
    </row>
    <row r="163" customFormat="false" ht="15" hidden="false" customHeight="false" outlineLevel="0" collapsed="false">
      <c r="A163" s="38" t="s">
        <v>96</v>
      </c>
      <c r="B163" s="38" t="s">
        <v>306</v>
      </c>
      <c r="C163" s="38" t="s">
        <v>270</v>
      </c>
      <c r="D163" s="38" t="s">
        <v>271</v>
      </c>
      <c r="E163" s="39" t="n">
        <v>2</v>
      </c>
      <c r="F163" s="37" t="s">
        <v>570</v>
      </c>
    </row>
    <row r="164" customFormat="false" ht="15" hidden="false" customHeight="false" outlineLevel="0" collapsed="false">
      <c r="A164" s="38" t="s">
        <v>96</v>
      </c>
      <c r="B164" s="38" t="s">
        <v>306</v>
      </c>
      <c r="C164" s="38" t="s">
        <v>272</v>
      </c>
      <c r="D164" s="38" t="s">
        <v>273</v>
      </c>
      <c r="E164" s="39" t="n">
        <v>2</v>
      </c>
      <c r="F164" s="37" t="s">
        <v>571</v>
      </c>
    </row>
    <row r="165" customFormat="false" ht="15" hidden="false" customHeight="false" outlineLevel="0" collapsed="false">
      <c r="A165" s="38" t="s">
        <v>96</v>
      </c>
      <c r="B165" s="38" t="s">
        <v>306</v>
      </c>
      <c r="C165" s="38" t="s">
        <v>274</v>
      </c>
      <c r="D165" s="38" t="s">
        <v>275</v>
      </c>
      <c r="E165" s="39" t="s">
        <v>251</v>
      </c>
      <c r="F165" s="37" t="s">
        <v>572</v>
      </c>
    </row>
    <row r="166" customFormat="false" ht="15" hidden="false" customHeight="false" outlineLevel="0" collapsed="false">
      <c r="A166" s="38" t="s">
        <v>96</v>
      </c>
      <c r="B166" s="38" t="s">
        <v>306</v>
      </c>
      <c r="C166" s="38" t="s">
        <v>276</v>
      </c>
      <c r="D166" s="38" t="s">
        <v>277</v>
      </c>
      <c r="E166" s="39" t="n">
        <v>2</v>
      </c>
      <c r="F166" s="37" t="s">
        <v>573</v>
      </c>
    </row>
    <row r="167" customFormat="false" ht="15" hidden="false" customHeight="false" outlineLevel="0" collapsed="false">
      <c r="A167" s="38" t="s">
        <v>96</v>
      </c>
      <c r="B167" s="38" t="s">
        <v>306</v>
      </c>
      <c r="C167" s="38" t="s">
        <v>278</v>
      </c>
      <c r="D167" s="38" t="s">
        <v>279</v>
      </c>
      <c r="E167" s="39" t="n">
        <v>1</v>
      </c>
      <c r="F167" s="37" t="s">
        <v>574</v>
      </c>
    </row>
    <row r="168" customFormat="false" ht="15" hidden="false" customHeight="false" outlineLevel="0" collapsed="false">
      <c r="A168" s="38" t="s">
        <v>96</v>
      </c>
      <c r="B168" s="38" t="s">
        <v>308</v>
      </c>
      <c r="C168" s="38" t="s">
        <v>280</v>
      </c>
      <c r="D168" s="38" t="s">
        <v>281</v>
      </c>
      <c r="E168" s="39" t="n">
        <v>2</v>
      </c>
      <c r="F168" s="37" t="s">
        <v>575</v>
      </c>
    </row>
    <row r="169" customFormat="false" ht="15" hidden="false" customHeight="false" outlineLevel="0" collapsed="false">
      <c r="A169" s="38" t="s">
        <v>96</v>
      </c>
      <c r="B169" s="38" t="s">
        <v>308</v>
      </c>
      <c r="C169" s="38" t="s">
        <v>282</v>
      </c>
      <c r="D169" s="38" t="s">
        <v>283</v>
      </c>
      <c r="E169" s="39" t="n">
        <v>1</v>
      </c>
      <c r="F169" s="37" t="s">
        <v>576</v>
      </c>
    </row>
    <row r="170" customFormat="false" ht="15" hidden="false" customHeight="false" outlineLevel="0" collapsed="false">
      <c r="A170" s="38" t="s">
        <v>96</v>
      </c>
      <c r="B170" s="38" t="s">
        <v>308</v>
      </c>
      <c r="C170" s="38" t="s">
        <v>284</v>
      </c>
      <c r="D170" s="38" t="s">
        <v>285</v>
      </c>
      <c r="E170" s="39" t="n">
        <v>2</v>
      </c>
      <c r="F170" s="37" t="s">
        <v>577</v>
      </c>
    </row>
    <row r="171" customFormat="false" ht="15" hidden="false" customHeight="false" outlineLevel="0" collapsed="false">
      <c r="A171" s="38" t="s">
        <v>96</v>
      </c>
      <c r="B171" s="38" t="s">
        <v>308</v>
      </c>
      <c r="C171" s="38" t="s">
        <v>286</v>
      </c>
      <c r="D171" s="38" t="s">
        <v>287</v>
      </c>
      <c r="E171" s="39" t="n">
        <v>2</v>
      </c>
      <c r="F171" s="37" t="s">
        <v>578</v>
      </c>
    </row>
    <row r="172" customFormat="false" ht="15" hidden="false" customHeight="false" outlineLevel="0" collapsed="false">
      <c r="A172" s="38" t="s">
        <v>96</v>
      </c>
      <c r="B172" s="38" t="s">
        <v>308</v>
      </c>
      <c r="C172" s="38" t="s">
        <v>288</v>
      </c>
      <c r="D172" s="38" t="s">
        <v>289</v>
      </c>
      <c r="E172" s="39" t="n">
        <v>2</v>
      </c>
      <c r="F172" s="37" t="s">
        <v>579</v>
      </c>
    </row>
    <row r="173" customFormat="false" ht="15" hidden="false" customHeight="false" outlineLevel="0" collapsed="false">
      <c r="A173" s="38" t="s">
        <v>96</v>
      </c>
      <c r="B173" s="38" t="s">
        <v>310</v>
      </c>
      <c r="C173" s="38" t="s">
        <v>290</v>
      </c>
      <c r="D173" s="38" t="s">
        <v>291</v>
      </c>
      <c r="E173" s="39" t="n">
        <v>0</v>
      </c>
      <c r="F173" s="37" t="s">
        <v>580</v>
      </c>
    </row>
    <row r="174" customFormat="false" ht="23.85" hidden="false" customHeight="false" outlineLevel="0" collapsed="false">
      <c r="A174" s="38" t="s">
        <v>96</v>
      </c>
      <c r="B174" s="38" t="s">
        <v>310</v>
      </c>
      <c r="C174" s="38" t="s">
        <v>292</v>
      </c>
      <c r="D174" s="38" t="s">
        <v>293</v>
      </c>
      <c r="E174" s="39" t="n">
        <v>2</v>
      </c>
      <c r="F174" s="37" t="s">
        <v>581</v>
      </c>
    </row>
    <row r="175" customFormat="false" ht="15" hidden="false" customHeight="false" outlineLevel="0" collapsed="false">
      <c r="A175" s="38" t="s">
        <v>96</v>
      </c>
      <c r="B175" s="38" t="s">
        <v>310</v>
      </c>
      <c r="C175" s="38" t="s">
        <v>294</v>
      </c>
      <c r="D175" s="38" t="s">
        <v>295</v>
      </c>
      <c r="E175" s="39" t="n">
        <v>2</v>
      </c>
      <c r="F175" s="37" t="s">
        <v>582</v>
      </c>
    </row>
    <row r="176" customFormat="false" ht="15" hidden="false" customHeight="false" outlineLevel="0" collapsed="false">
      <c r="A176" s="38" t="s">
        <v>104</v>
      </c>
      <c r="B176" s="38" t="s">
        <v>302</v>
      </c>
      <c r="C176" s="38" t="s">
        <v>236</v>
      </c>
      <c r="D176" s="38" t="s">
        <v>237</v>
      </c>
      <c r="E176" s="39" t="n">
        <v>2</v>
      </c>
      <c r="F176" s="37" t="s">
        <v>583</v>
      </c>
    </row>
    <row r="177" customFormat="false" ht="15" hidden="false" customHeight="false" outlineLevel="0" collapsed="false">
      <c r="A177" s="38" t="s">
        <v>104</v>
      </c>
      <c r="B177" s="38" t="s">
        <v>302</v>
      </c>
      <c r="C177" s="38" t="s">
        <v>239</v>
      </c>
      <c r="D177" s="38" t="s">
        <v>240</v>
      </c>
      <c r="E177" s="39" t="n">
        <v>2</v>
      </c>
      <c r="F177" s="37" t="s">
        <v>584</v>
      </c>
    </row>
    <row r="178" customFormat="false" ht="15" hidden="false" customHeight="false" outlineLevel="0" collapsed="false">
      <c r="A178" s="38" t="s">
        <v>104</v>
      </c>
      <c r="B178" s="38" t="s">
        <v>302</v>
      </c>
      <c r="C178" s="38" t="s">
        <v>241</v>
      </c>
      <c r="D178" s="38" t="s">
        <v>242</v>
      </c>
      <c r="E178" s="39" t="n">
        <v>2</v>
      </c>
      <c r="F178" s="37" t="s">
        <v>585</v>
      </c>
    </row>
    <row r="179" customFormat="false" ht="15" hidden="false" customHeight="false" outlineLevel="0" collapsed="false">
      <c r="A179" s="38" t="s">
        <v>104</v>
      </c>
      <c r="B179" s="38" t="s">
        <v>302</v>
      </c>
      <c r="C179" s="38" t="s">
        <v>243</v>
      </c>
      <c r="D179" s="38" t="s">
        <v>244</v>
      </c>
      <c r="E179" s="39" t="n">
        <v>2</v>
      </c>
      <c r="F179" s="37" t="s">
        <v>586</v>
      </c>
    </row>
    <row r="180" customFormat="false" ht="15" hidden="false" customHeight="false" outlineLevel="0" collapsed="false">
      <c r="A180" s="38" t="s">
        <v>104</v>
      </c>
      <c r="B180" s="38" t="s">
        <v>302</v>
      </c>
      <c r="C180" s="38" t="s">
        <v>245</v>
      </c>
      <c r="D180" s="38" t="s">
        <v>246</v>
      </c>
      <c r="E180" s="39" t="n">
        <v>1</v>
      </c>
      <c r="F180" s="37" t="s">
        <v>587</v>
      </c>
    </row>
    <row r="181" customFormat="false" ht="15" hidden="false" customHeight="false" outlineLevel="0" collapsed="false">
      <c r="A181" s="38" t="s">
        <v>104</v>
      </c>
      <c r="B181" s="38" t="s">
        <v>302</v>
      </c>
      <c r="C181" s="38" t="s">
        <v>247</v>
      </c>
      <c r="D181" s="38" t="s">
        <v>248</v>
      </c>
      <c r="E181" s="39" t="n">
        <v>2</v>
      </c>
      <c r="F181" s="37" t="s">
        <v>588</v>
      </c>
    </row>
    <row r="182" customFormat="false" ht="15" hidden="false" customHeight="false" outlineLevel="0" collapsed="false">
      <c r="A182" s="38" t="s">
        <v>104</v>
      </c>
      <c r="B182" s="38" t="s">
        <v>302</v>
      </c>
      <c r="C182" s="38" t="s">
        <v>249</v>
      </c>
      <c r="D182" s="38" t="s">
        <v>250</v>
      </c>
      <c r="E182" s="39" t="s">
        <v>251</v>
      </c>
      <c r="F182" s="37" t="s">
        <v>589</v>
      </c>
    </row>
    <row r="183" customFormat="false" ht="15" hidden="false" customHeight="false" outlineLevel="0" collapsed="false">
      <c r="A183" s="38" t="s">
        <v>104</v>
      </c>
      <c r="B183" s="38" t="s">
        <v>302</v>
      </c>
      <c r="C183" s="38" t="s">
        <v>252</v>
      </c>
      <c r="D183" s="38" t="s">
        <v>253</v>
      </c>
      <c r="E183" s="39" t="n">
        <v>2</v>
      </c>
      <c r="F183" s="37" t="s">
        <v>590</v>
      </c>
    </row>
    <row r="184" customFormat="false" ht="15" hidden="false" customHeight="false" outlineLevel="0" collapsed="false">
      <c r="A184" s="38" t="s">
        <v>104</v>
      </c>
      <c r="B184" s="38" t="s">
        <v>304</v>
      </c>
      <c r="C184" s="38" t="s">
        <v>254</v>
      </c>
      <c r="D184" s="38" t="s">
        <v>255</v>
      </c>
      <c r="E184" s="39" t="n">
        <v>2</v>
      </c>
      <c r="F184" s="37" t="s">
        <v>591</v>
      </c>
    </row>
    <row r="185" customFormat="false" ht="15" hidden="false" customHeight="false" outlineLevel="0" collapsed="false">
      <c r="A185" s="38" t="s">
        <v>104</v>
      </c>
      <c r="B185" s="38" t="s">
        <v>304</v>
      </c>
      <c r="C185" s="38" t="s">
        <v>256</v>
      </c>
      <c r="D185" s="38" t="s">
        <v>257</v>
      </c>
      <c r="E185" s="39" t="n">
        <v>2</v>
      </c>
      <c r="F185" s="37" t="s">
        <v>592</v>
      </c>
    </row>
    <row r="186" customFormat="false" ht="15" hidden="false" customHeight="false" outlineLevel="0" collapsed="false">
      <c r="A186" s="38" t="s">
        <v>104</v>
      </c>
      <c r="B186" s="38" t="s">
        <v>304</v>
      </c>
      <c r="C186" s="38" t="s">
        <v>258</v>
      </c>
      <c r="D186" s="38" t="s">
        <v>259</v>
      </c>
      <c r="E186" s="39" t="n">
        <v>2</v>
      </c>
      <c r="F186" s="37" t="s">
        <v>593</v>
      </c>
    </row>
    <row r="187" customFormat="false" ht="15" hidden="false" customHeight="false" outlineLevel="0" collapsed="false">
      <c r="A187" s="38" t="s">
        <v>104</v>
      </c>
      <c r="B187" s="38" t="s">
        <v>304</v>
      </c>
      <c r="C187" s="38" t="s">
        <v>260</v>
      </c>
      <c r="D187" s="38" t="s">
        <v>261</v>
      </c>
      <c r="E187" s="39" t="n">
        <v>1</v>
      </c>
      <c r="F187" s="37" t="s">
        <v>594</v>
      </c>
    </row>
    <row r="188" customFormat="false" ht="23.85" hidden="false" customHeight="false" outlineLevel="0" collapsed="false">
      <c r="A188" s="38" t="s">
        <v>104</v>
      </c>
      <c r="B188" s="38" t="s">
        <v>304</v>
      </c>
      <c r="C188" s="38" t="s">
        <v>262</v>
      </c>
      <c r="D188" s="38" t="s">
        <v>263</v>
      </c>
      <c r="E188" s="39" t="n">
        <v>2</v>
      </c>
      <c r="F188" s="37" t="s">
        <v>595</v>
      </c>
    </row>
    <row r="189" customFormat="false" ht="23.85" hidden="false" customHeight="false" outlineLevel="0" collapsed="false">
      <c r="A189" s="38" t="s">
        <v>104</v>
      </c>
      <c r="B189" s="38" t="s">
        <v>304</v>
      </c>
      <c r="C189" s="38" t="s">
        <v>264</v>
      </c>
      <c r="D189" s="38" t="s">
        <v>265</v>
      </c>
      <c r="E189" s="39" t="n">
        <v>1</v>
      </c>
      <c r="F189" s="37" t="s">
        <v>596</v>
      </c>
    </row>
    <row r="190" customFormat="false" ht="15" hidden="false" customHeight="false" outlineLevel="0" collapsed="false">
      <c r="A190" s="38" t="s">
        <v>104</v>
      </c>
      <c r="B190" s="38" t="s">
        <v>304</v>
      </c>
      <c r="C190" s="38" t="s">
        <v>266</v>
      </c>
      <c r="D190" s="38" t="s">
        <v>267</v>
      </c>
      <c r="E190" s="39" t="n">
        <v>1</v>
      </c>
      <c r="F190" s="37" t="s">
        <v>597</v>
      </c>
    </row>
    <row r="191" customFormat="false" ht="15" hidden="false" customHeight="false" outlineLevel="0" collapsed="false">
      <c r="A191" s="38" t="s">
        <v>104</v>
      </c>
      <c r="B191" s="38" t="s">
        <v>304</v>
      </c>
      <c r="C191" s="38" t="s">
        <v>268</v>
      </c>
      <c r="D191" s="38" t="s">
        <v>269</v>
      </c>
      <c r="E191" s="39" t="n">
        <v>2</v>
      </c>
      <c r="F191" s="37" t="s">
        <v>598</v>
      </c>
    </row>
    <row r="192" customFormat="false" ht="15" hidden="false" customHeight="false" outlineLevel="0" collapsed="false">
      <c r="A192" s="38" t="s">
        <v>104</v>
      </c>
      <c r="B192" s="38" t="s">
        <v>306</v>
      </c>
      <c r="C192" s="38" t="s">
        <v>270</v>
      </c>
      <c r="D192" s="38" t="s">
        <v>271</v>
      </c>
      <c r="E192" s="39" t="n">
        <v>2</v>
      </c>
      <c r="F192" s="37" t="s">
        <v>599</v>
      </c>
    </row>
    <row r="193" customFormat="false" ht="15" hidden="false" customHeight="false" outlineLevel="0" collapsed="false">
      <c r="A193" s="38" t="s">
        <v>104</v>
      </c>
      <c r="B193" s="38" t="s">
        <v>306</v>
      </c>
      <c r="C193" s="38" t="s">
        <v>272</v>
      </c>
      <c r="D193" s="38" t="s">
        <v>273</v>
      </c>
      <c r="E193" s="39" t="n">
        <v>2</v>
      </c>
      <c r="F193" s="37" t="s">
        <v>600</v>
      </c>
    </row>
    <row r="194" customFormat="false" ht="15" hidden="false" customHeight="false" outlineLevel="0" collapsed="false">
      <c r="A194" s="38" t="s">
        <v>104</v>
      </c>
      <c r="B194" s="38" t="s">
        <v>306</v>
      </c>
      <c r="C194" s="38" t="s">
        <v>274</v>
      </c>
      <c r="D194" s="38" t="s">
        <v>275</v>
      </c>
      <c r="E194" s="39" t="s">
        <v>251</v>
      </c>
      <c r="F194" s="37" t="s">
        <v>601</v>
      </c>
    </row>
    <row r="195" customFormat="false" ht="15" hidden="false" customHeight="false" outlineLevel="0" collapsed="false">
      <c r="A195" s="38" t="s">
        <v>104</v>
      </c>
      <c r="B195" s="38" t="s">
        <v>306</v>
      </c>
      <c r="C195" s="38" t="s">
        <v>276</v>
      </c>
      <c r="D195" s="38" t="s">
        <v>277</v>
      </c>
      <c r="E195" s="39" t="n">
        <v>2</v>
      </c>
      <c r="F195" s="37" t="s">
        <v>602</v>
      </c>
    </row>
    <row r="196" customFormat="false" ht="15" hidden="false" customHeight="false" outlineLevel="0" collapsed="false">
      <c r="A196" s="38" t="s">
        <v>104</v>
      </c>
      <c r="B196" s="38" t="s">
        <v>306</v>
      </c>
      <c r="C196" s="38" t="s">
        <v>278</v>
      </c>
      <c r="D196" s="38" t="s">
        <v>279</v>
      </c>
      <c r="E196" s="39" t="n">
        <v>1</v>
      </c>
      <c r="F196" s="37" t="s">
        <v>603</v>
      </c>
    </row>
    <row r="197" customFormat="false" ht="23.85" hidden="false" customHeight="false" outlineLevel="0" collapsed="false">
      <c r="A197" s="38" t="s">
        <v>104</v>
      </c>
      <c r="B197" s="38" t="s">
        <v>308</v>
      </c>
      <c r="C197" s="38" t="s">
        <v>280</v>
      </c>
      <c r="D197" s="38" t="s">
        <v>281</v>
      </c>
      <c r="E197" s="39" t="n">
        <v>2</v>
      </c>
      <c r="F197" s="37" t="s">
        <v>604</v>
      </c>
    </row>
    <row r="198" customFormat="false" ht="15" hidden="false" customHeight="false" outlineLevel="0" collapsed="false">
      <c r="A198" s="38" t="s">
        <v>104</v>
      </c>
      <c r="B198" s="38" t="s">
        <v>308</v>
      </c>
      <c r="C198" s="38" t="s">
        <v>282</v>
      </c>
      <c r="D198" s="38" t="s">
        <v>283</v>
      </c>
      <c r="E198" s="39" t="n">
        <v>2</v>
      </c>
      <c r="F198" s="37" t="s">
        <v>605</v>
      </c>
    </row>
    <row r="199" customFormat="false" ht="15" hidden="false" customHeight="false" outlineLevel="0" collapsed="false">
      <c r="A199" s="38" t="s">
        <v>104</v>
      </c>
      <c r="B199" s="38" t="s">
        <v>308</v>
      </c>
      <c r="C199" s="38" t="s">
        <v>284</v>
      </c>
      <c r="D199" s="38" t="s">
        <v>285</v>
      </c>
      <c r="E199" s="39" t="n">
        <v>2</v>
      </c>
      <c r="F199" s="37" t="s">
        <v>606</v>
      </c>
    </row>
    <row r="200" customFormat="false" ht="15" hidden="false" customHeight="false" outlineLevel="0" collapsed="false">
      <c r="A200" s="38" t="s">
        <v>104</v>
      </c>
      <c r="B200" s="38" t="s">
        <v>308</v>
      </c>
      <c r="C200" s="38" t="s">
        <v>286</v>
      </c>
      <c r="D200" s="38" t="s">
        <v>287</v>
      </c>
      <c r="E200" s="39" t="s">
        <v>251</v>
      </c>
      <c r="F200" s="37" t="s">
        <v>607</v>
      </c>
    </row>
    <row r="201" customFormat="false" ht="15" hidden="false" customHeight="false" outlineLevel="0" collapsed="false">
      <c r="A201" s="38" t="s">
        <v>104</v>
      </c>
      <c r="B201" s="38" t="s">
        <v>308</v>
      </c>
      <c r="C201" s="38" t="s">
        <v>288</v>
      </c>
      <c r="D201" s="38" t="s">
        <v>289</v>
      </c>
      <c r="E201" s="39" t="n">
        <v>2</v>
      </c>
      <c r="F201" s="37" t="s">
        <v>608</v>
      </c>
    </row>
    <row r="202" customFormat="false" ht="15" hidden="false" customHeight="false" outlineLevel="0" collapsed="false">
      <c r="A202" s="38" t="s">
        <v>104</v>
      </c>
      <c r="B202" s="38" t="s">
        <v>310</v>
      </c>
      <c r="C202" s="38" t="s">
        <v>290</v>
      </c>
      <c r="D202" s="38" t="s">
        <v>291</v>
      </c>
      <c r="E202" s="39" t="n">
        <v>1</v>
      </c>
      <c r="F202" s="37" t="s">
        <v>609</v>
      </c>
    </row>
    <row r="203" customFormat="false" ht="15" hidden="false" customHeight="false" outlineLevel="0" collapsed="false">
      <c r="A203" s="38" t="s">
        <v>104</v>
      </c>
      <c r="B203" s="38" t="s">
        <v>310</v>
      </c>
      <c r="C203" s="38" t="s">
        <v>292</v>
      </c>
      <c r="D203" s="38" t="s">
        <v>293</v>
      </c>
      <c r="E203" s="39" t="n">
        <v>2</v>
      </c>
      <c r="F203" s="37" t="s">
        <v>610</v>
      </c>
    </row>
    <row r="204" customFormat="false" ht="15" hidden="false" customHeight="false" outlineLevel="0" collapsed="false">
      <c r="A204" s="38" t="s">
        <v>104</v>
      </c>
      <c r="B204" s="38" t="s">
        <v>310</v>
      </c>
      <c r="C204" s="38" t="s">
        <v>294</v>
      </c>
      <c r="D204" s="38" t="s">
        <v>295</v>
      </c>
      <c r="E204" s="39" t="n">
        <v>1</v>
      </c>
      <c r="F204" s="37" t="s">
        <v>611</v>
      </c>
    </row>
    <row r="205" customFormat="false" ht="15" hidden="false" customHeight="false" outlineLevel="0" collapsed="false">
      <c r="A205" s="38" t="s">
        <v>112</v>
      </c>
      <c r="B205" s="38" t="s">
        <v>302</v>
      </c>
      <c r="C205" s="38" t="s">
        <v>236</v>
      </c>
      <c r="D205" s="38" t="s">
        <v>237</v>
      </c>
      <c r="E205" s="39" t="n">
        <v>2</v>
      </c>
      <c r="F205" s="37" t="s">
        <v>612</v>
      </c>
    </row>
    <row r="206" customFormat="false" ht="15" hidden="false" customHeight="false" outlineLevel="0" collapsed="false">
      <c r="A206" s="38" t="s">
        <v>112</v>
      </c>
      <c r="B206" s="38" t="s">
        <v>302</v>
      </c>
      <c r="C206" s="38" t="s">
        <v>239</v>
      </c>
      <c r="D206" s="38" t="s">
        <v>240</v>
      </c>
      <c r="E206" s="39" t="n">
        <v>2</v>
      </c>
      <c r="F206" s="37" t="s">
        <v>613</v>
      </c>
    </row>
    <row r="207" customFormat="false" ht="15" hidden="false" customHeight="false" outlineLevel="0" collapsed="false">
      <c r="A207" s="38" t="s">
        <v>112</v>
      </c>
      <c r="B207" s="38" t="s">
        <v>302</v>
      </c>
      <c r="C207" s="38" t="s">
        <v>241</v>
      </c>
      <c r="D207" s="38" t="s">
        <v>242</v>
      </c>
      <c r="E207" s="39" t="n">
        <v>2</v>
      </c>
      <c r="F207" s="37" t="s">
        <v>614</v>
      </c>
    </row>
    <row r="208" customFormat="false" ht="15" hidden="false" customHeight="false" outlineLevel="0" collapsed="false">
      <c r="A208" s="38" t="s">
        <v>112</v>
      </c>
      <c r="B208" s="38" t="s">
        <v>302</v>
      </c>
      <c r="C208" s="38" t="s">
        <v>243</v>
      </c>
      <c r="D208" s="38" t="s">
        <v>244</v>
      </c>
      <c r="E208" s="39" t="n">
        <v>2</v>
      </c>
      <c r="F208" s="37" t="s">
        <v>615</v>
      </c>
    </row>
    <row r="209" customFormat="false" ht="15" hidden="false" customHeight="false" outlineLevel="0" collapsed="false">
      <c r="A209" s="38" t="s">
        <v>112</v>
      </c>
      <c r="B209" s="38" t="s">
        <v>302</v>
      </c>
      <c r="C209" s="38" t="s">
        <v>245</v>
      </c>
      <c r="D209" s="38" t="s">
        <v>246</v>
      </c>
      <c r="E209" s="39" t="n">
        <v>2</v>
      </c>
      <c r="F209" s="37" t="s">
        <v>616</v>
      </c>
    </row>
    <row r="210" customFormat="false" ht="15" hidden="false" customHeight="false" outlineLevel="0" collapsed="false">
      <c r="A210" s="38" t="s">
        <v>112</v>
      </c>
      <c r="B210" s="38" t="s">
        <v>302</v>
      </c>
      <c r="C210" s="38" t="s">
        <v>247</v>
      </c>
      <c r="D210" s="38" t="s">
        <v>248</v>
      </c>
      <c r="E210" s="39" t="n">
        <v>1</v>
      </c>
      <c r="F210" s="37" t="s">
        <v>617</v>
      </c>
    </row>
    <row r="211" customFormat="false" ht="15" hidden="false" customHeight="false" outlineLevel="0" collapsed="false">
      <c r="A211" s="38" t="s">
        <v>112</v>
      </c>
      <c r="B211" s="38" t="s">
        <v>302</v>
      </c>
      <c r="C211" s="38" t="s">
        <v>249</v>
      </c>
      <c r="D211" s="38" t="s">
        <v>250</v>
      </c>
      <c r="E211" s="39" t="s">
        <v>251</v>
      </c>
      <c r="F211" s="37" t="s">
        <v>475</v>
      </c>
    </row>
    <row r="212" customFormat="false" ht="15" hidden="false" customHeight="false" outlineLevel="0" collapsed="false">
      <c r="A212" s="38" t="s">
        <v>112</v>
      </c>
      <c r="B212" s="38" t="s">
        <v>302</v>
      </c>
      <c r="C212" s="38" t="s">
        <v>252</v>
      </c>
      <c r="D212" s="38" t="s">
        <v>253</v>
      </c>
      <c r="E212" s="39" t="n">
        <v>1</v>
      </c>
      <c r="F212" s="37" t="s">
        <v>618</v>
      </c>
    </row>
    <row r="213" customFormat="false" ht="15" hidden="false" customHeight="false" outlineLevel="0" collapsed="false">
      <c r="A213" s="38" t="s">
        <v>112</v>
      </c>
      <c r="B213" s="38" t="s">
        <v>304</v>
      </c>
      <c r="C213" s="38" t="s">
        <v>254</v>
      </c>
      <c r="D213" s="38" t="s">
        <v>255</v>
      </c>
      <c r="E213" s="39" t="n">
        <v>2</v>
      </c>
      <c r="F213" s="37" t="s">
        <v>619</v>
      </c>
    </row>
    <row r="214" customFormat="false" ht="15" hidden="false" customHeight="false" outlineLevel="0" collapsed="false">
      <c r="A214" s="38" t="s">
        <v>112</v>
      </c>
      <c r="B214" s="38" t="s">
        <v>304</v>
      </c>
      <c r="C214" s="38" t="s">
        <v>256</v>
      </c>
      <c r="D214" s="38" t="s">
        <v>257</v>
      </c>
      <c r="E214" s="39" t="n">
        <v>2</v>
      </c>
      <c r="F214" s="37" t="s">
        <v>620</v>
      </c>
    </row>
    <row r="215" customFormat="false" ht="15" hidden="false" customHeight="false" outlineLevel="0" collapsed="false">
      <c r="A215" s="38" t="s">
        <v>112</v>
      </c>
      <c r="B215" s="38" t="s">
        <v>304</v>
      </c>
      <c r="C215" s="38" t="s">
        <v>258</v>
      </c>
      <c r="D215" s="38" t="s">
        <v>259</v>
      </c>
      <c r="E215" s="39" t="n">
        <v>1</v>
      </c>
      <c r="F215" s="37" t="s">
        <v>621</v>
      </c>
    </row>
    <row r="216" customFormat="false" ht="15" hidden="false" customHeight="false" outlineLevel="0" collapsed="false">
      <c r="A216" s="38" t="s">
        <v>112</v>
      </c>
      <c r="B216" s="38" t="s">
        <v>304</v>
      </c>
      <c r="C216" s="38" t="s">
        <v>260</v>
      </c>
      <c r="D216" s="38" t="s">
        <v>261</v>
      </c>
      <c r="E216" s="39" t="n">
        <v>2</v>
      </c>
      <c r="F216" s="37" t="s">
        <v>622</v>
      </c>
    </row>
    <row r="217" customFormat="false" ht="15" hidden="false" customHeight="false" outlineLevel="0" collapsed="false">
      <c r="A217" s="38" t="s">
        <v>112</v>
      </c>
      <c r="B217" s="38" t="s">
        <v>304</v>
      </c>
      <c r="C217" s="38" t="s">
        <v>262</v>
      </c>
      <c r="D217" s="38" t="s">
        <v>263</v>
      </c>
      <c r="E217" s="39" t="n">
        <v>2</v>
      </c>
      <c r="F217" s="37" t="s">
        <v>623</v>
      </c>
    </row>
    <row r="218" customFormat="false" ht="15" hidden="false" customHeight="false" outlineLevel="0" collapsed="false">
      <c r="A218" s="38" t="s">
        <v>112</v>
      </c>
      <c r="B218" s="38" t="s">
        <v>304</v>
      </c>
      <c r="C218" s="38" t="s">
        <v>264</v>
      </c>
      <c r="D218" s="38" t="s">
        <v>265</v>
      </c>
      <c r="E218" s="39" t="n">
        <v>2</v>
      </c>
      <c r="F218" s="37" t="s">
        <v>624</v>
      </c>
    </row>
    <row r="219" customFormat="false" ht="15" hidden="false" customHeight="false" outlineLevel="0" collapsed="false">
      <c r="A219" s="38" t="s">
        <v>112</v>
      </c>
      <c r="B219" s="38" t="s">
        <v>304</v>
      </c>
      <c r="C219" s="38" t="s">
        <v>266</v>
      </c>
      <c r="D219" s="38" t="s">
        <v>267</v>
      </c>
      <c r="E219" s="39" t="s">
        <v>251</v>
      </c>
      <c r="F219" s="37" t="s">
        <v>625</v>
      </c>
    </row>
    <row r="220" customFormat="false" ht="15" hidden="false" customHeight="false" outlineLevel="0" collapsed="false">
      <c r="A220" s="38" t="s">
        <v>112</v>
      </c>
      <c r="B220" s="38" t="s">
        <v>304</v>
      </c>
      <c r="C220" s="38" t="s">
        <v>268</v>
      </c>
      <c r="D220" s="38" t="s">
        <v>269</v>
      </c>
      <c r="E220" s="39" t="n">
        <v>1</v>
      </c>
      <c r="F220" s="37" t="s">
        <v>626</v>
      </c>
    </row>
    <row r="221" customFormat="false" ht="15" hidden="false" customHeight="false" outlineLevel="0" collapsed="false">
      <c r="A221" s="38" t="s">
        <v>112</v>
      </c>
      <c r="B221" s="38" t="s">
        <v>306</v>
      </c>
      <c r="C221" s="38" t="s">
        <v>270</v>
      </c>
      <c r="D221" s="38" t="s">
        <v>271</v>
      </c>
      <c r="E221" s="39" t="n">
        <v>2</v>
      </c>
      <c r="F221" s="37" t="s">
        <v>627</v>
      </c>
    </row>
    <row r="222" customFormat="false" ht="15" hidden="false" customHeight="false" outlineLevel="0" collapsed="false">
      <c r="A222" s="38" t="s">
        <v>112</v>
      </c>
      <c r="B222" s="38" t="s">
        <v>306</v>
      </c>
      <c r="C222" s="38" t="s">
        <v>272</v>
      </c>
      <c r="D222" s="38" t="s">
        <v>273</v>
      </c>
      <c r="E222" s="39" t="n">
        <v>2</v>
      </c>
      <c r="F222" s="37" t="s">
        <v>628</v>
      </c>
    </row>
    <row r="223" customFormat="false" ht="15" hidden="false" customHeight="false" outlineLevel="0" collapsed="false">
      <c r="A223" s="38" t="s">
        <v>112</v>
      </c>
      <c r="B223" s="38" t="s">
        <v>306</v>
      </c>
      <c r="C223" s="38" t="s">
        <v>274</v>
      </c>
      <c r="D223" s="38" t="s">
        <v>275</v>
      </c>
      <c r="E223" s="39" t="n">
        <v>2</v>
      </c>
      <c r="F223" s="37" t="s">
        <v>629</v>
      </c>
    </row>
    <row r="224" customFormat="false" ht="15" hidden="false" customHeight="false" outlineLevel="0" collapsed="false">
      <c r="A224" s="38" t="s">
        <v>112</v>
      </c>
      <c r="B224" s="38" t="s">
        <v>306</v>
      </c>
      <c r="C224" s="38" t="s">
        <v>276</v>
      </c>
      <c r="D224" s="38" t="s">
        <v>277</v>
      </c>
      <c r="E224" s="39" t="n">
        <v>2</v>
      </c>
      <c r="F224" s="37" t="s">
        <v>630</v>
      </c>
    </row>
    <row r="225" customFormat="false" ht="15" hidden="false" customHeight="false" outlineLevel="0" collapsed="false">
      <c r="A225" s="38" t="s">
        <v>112</v>
      </c>
      <c r="B225" s="38" t="s">
        <v>306</v>
      </c>
      <c r="C225" s="38" t="s">
        <v>278</v>
      </c>
      <c r="D225" s="38" t="s">
        <v>279</v>
      </c>
      <c r="E225" s="39" t="n">
        <v>1</v>
      </c>
      <c r="F225" s="37" t="s">
        <v>631</v>
      </c>
    </row>
    <row r="226" customFormat="false" ht="15" hidden="false" customHeight="false" outlineLevel="0" collapsed="false">
      <c r="A226" s="38" t="s">
        <v>112</v>
      </c>
      <c r="B226" s="38" t="s">
        <v>308</v>
      </c>
      <c r="C226" s="38" t="s">
        <v>280</v>
      </c>
      <c r="D226" s="38" t="s">
        <v>281</v>
      </c>
      <c r="E226" s="39" t="n">
        <v>2</v>
      </c>
      <c r="F226" s="37" t="s">
        <v>632</v>
      </c>
    </row>
    <row r="227" customFormat="false" ht="15" hidden="false" customHeight="false" outlineLevel="0" collapsed="false">
      <c r="A227" s="38" t="s">
        <v>112</v>
      </c>
      <c r="B227" s="38" t="s">
        <v>308</v>
      </c>
      <c r="C227" s="38" t="s">
        <v>282</v>
      </c>
      <c r="D227" s="38" t="s">
        <v>283</v>
      </c>
      <c r="E227" s="39" t="n">
        <v>2</v>
      </c>
      <c r="F227" s="37" t="s">
        <v>633</v>
      </c>
    </row>
    <row r="228" customFormat="false" ht="15" hidden="false" customHeight="false" outlineLevel="0" collapsed="false">
      <c r="A228" s="38" t="s">
        <v>112</v>
      </c>
      <c r="B228" s="38" t="s">
        <v>308</v>
      </c>
      <c r="C228" s="38" t="s">
        <v>284</v>
      </c>
      <c r="D228" s="38" t="s">
        <v>285</v>
      </c>
      <c r="E228" s="39" t="n">
        <v>1</v>
      </c>
      <c r="F228" s="37" t="s">
        <v>634</v>
      </c>
    </row>
    <row r="229" customFormat="false" ht="15" hidden="false" customHeight="false" outlineLevel="0" collapsed="false">
      <c r="A229" s="38" t="s">
        <v>112</v>
      </c>
      <c r="B229" s="38" t="s">
        <v>308</v>
      </c>
      <c r="C229" s="38" t="s">
        <v>286</v>
      </c>
      <c r="D229" s="38" t="s">
        <v>287</v>
      </c>
      <c r="E229" s="39" t="n">
        <v>2</v>
      </c>
      <c r="F229" s="37" t="s">
        <v>635</v>
      </c>
    </row>
    <row r="230" customFormat="false" ht="15" hidden="false" customHeight="false" outlineLevel="0" collapsed="false">
      <c r="A230" s="38" t="s">
        <v>112</v>
      </c>
      <c r="B230" s="38" t="s">
        <v>308</v>
      </c>
      <c r="C230" s="38" t="s">
        <v>288</v>
      </c>
      <c r="D230" s="38" t="s">
        <v>289</v>
      </c>
      <c r="E230" s="39" t="n">
        <v>2</v>
      </c>
      <c r="F230" s="37" t="s">
        <v>636</v>
      </c>
    </row>
    <row r="231" customFormat="false" ht="15" hidden="false" customHeight="false" outlineLevel="0" collapsed="false">
      <c r="A231" s="38" t="s">
        <v>112</v>
      </c>
      <c r="B231" s="38" t="s">
        <v>310</v>
      </c>
      <c r="C231" s="38" t="s">
        <v>290</v>
      </c>
      <c r="D231" s="38" t="s">
        <v>291</v>
      </c>
      <c r="E231" s="39" t="n">
        <v>1</v>
      </c>
      <c r="F231" s="37" t="s">
        <v>637</v>
      </c>
    </row>
    <row r="232" customFormat="false" ht="15" hidden="false" customHeight="false" outlineLevel="0" collapsed="false">
      <c r="A232" s="38" t="s">
        <v>112</v>
      </c>
      <c r="B232" s="38" t="s">
        <v>310</v>
      </c>
      <c r="C232" s="38" t="s">
        <v>292</v>
      </c>
      <c r="D232" s="38" t="s">
        <v>293</v>
      </c>
      <c r="E232" s="39" t="n">
        <v>2</v>
      </c>
      <c r="F232" s="37" t="s">
        <v>638</v>
      </c>
    </row>
    <row r="233" customFormat="false" ht="15" hidden="false" customHeight="false" outlineLevel="0" collapsed="false">
      <c r="A233" s="38" t="s">
        <v>112</v>
      </c>
      <c r="B233" s="38" t="s">
        <v>310</v>
      </c>
      <c r="C233" s="38" t="s">
        <v>294</v>
      </c>
      <c r="D233" s="38" t="s">
        <v>295</v>
      </c>
      <c r="E233" s="39" t="n">
        <v>1</v>
      </c>
      <c r="F233" s="37" t="s">
        <v>639</v>
      </c>
    </row>
    <row r="234" customFormat="false" ht="15" hidden="false" customHeight="false" outlineLevel="0" collapsed="false">
      <c r="A234" s="38" t="s">
        <v>120</v>
      </c>
      <c r="B234" s="38" t="s">
        <v>302</v>
      </c>
      <c r="C234" s="38" t="s">
        <v>236</v>
      </c>
      <c r="D234" s="38" t="s">
        <v>237</v>
      </c>
      <c r="E234" s="39" t="n">
        <v>2</v>
      </c>
      <c r="F234" s="37" t="s">
        <v>640</v>
      </c>
    </row>
    <row r="235" customFormat="false" ht="15" hidden="false" customHeight="false" outlineLevel="0" collapsed="false">
      <c r="A235" s="38" t="s">
        <v>120</v>
      </c>
      <c r="B235" s="38" t="s">
        <v>302</v>
      </c>
      <c r="C235" s="38" t="s">
        <v>239</v>
      </c>
      <c r="D235" s="38" t="s">
        <v>240</v>
      </c>
      <c r="E235" s="39" t="n">
        <v>2</v>
      </c>
      <c r="F235" s="37" t="s">
        <v>641</v>
      </c>
    </row>
    <row r="236" customFormat="false" ht="15" hidden="false" customHeight="false" outlineLevel="0" collapsed="false">
      <c r="A236" s="38" t="s">
        <v>120</v>
      </c>
      <c r="B236" s="38" t="s">
        <v>302</v>
      </c>
      <c r="C236" s="38" t="s">
        <v>241</v>
      </c>
      <c r="D236" s="38" t="s">
        <v>242</v>
      </c>
      <c r="E236" s="39" t="n">
        <v>2</v>
      </c>
      <c r="F236" s="37" t="s">
        <v>642</v>
      </c>
    </row>
    <row r="237" customFormat="false" ht="15" hidden="false" customHeight="false" outlineLevel="0" collapsed="false">
      <c r="A237" s="38" t="s">
        <v>120</v>
      </c>
      <c r="B237" s="38" t="s">
        <v>302</v>
      </c>
      <c r="C237" s="38" t="s">
        <v>243</v>
      </c>
      <c r="D237" s="38" t="s">
        <v>244</v>
      </c>
      <c r="E237" s="39" t="n">
        <v>2</v>
      </c>
      <c r="F237" s="37" t="s">
        <v>643</v>
      </c>
    </row>
    <row r="238" customFormat="false" ht="15" hidden="false" customHeight="false" outlineLevel="0" collapsed="false">
      <c r="A238" s="38" t="s">
        <v>120</v>
      </c>
      <c r="B238" s="38" t="s">
        <v>302</v>
      </c>
      <c r="C238" s="38" t="s">
        <v>245</v>
      </c>
      <c r="D238" s="38" t="s">
        <v>246</v>
      </c>
      <c r="E238" s="39" t="n">
        <v>1</v>
      </c>
      <c r="F238" s="37" t="s">
        <v>644</v>
      </c>
    </row>
    <row r="239" customFormat="false" ht="15" hidden="false" customHeight="false" outlineLevel="0" collapsed="false">
      <c r="A239" s="38" t="s">
        <v>120</v>
      </c>
      <c r="B239" s="38" t="s">
        <v>302</v>
      </c>
      <c r="C239" s="38" t="s">
        <v>247</v>
      </c>
      <c r="D239" s="38" t="s">
        <v>248</v>
      </c>
      <c r="E239" s="39" t="n">
        <v>2</v>
      </c>
      <c r="F239" s="37" t="s">
        <v>645</v>
      </c>
    </row>
    <row r="240" customFormat="false" ht="15" hidden="false" customHeight="false" outlineLevel="0" collapsed="false">
      <c r="A240" s="38" t="s">
        <v>120</v>
      </c>
      <c r="B240" s="38" t="s">
        <v>302</v>
      </c>
      <c r="C240" s="38" t="s">
        <v>249</v>
      </c>
      <c r="D240" s="38" t="s">
        <v>250</v>
      </c>
      <c r="E240" s="39" t="s">
        <v>251</v>
      </c>
      <c r="F240" s="37" t="s">
        <v>646</v>
      </c>
    </row>
    <row r="241" customFormat="false" ht="15" hidden="false" customHeight="false" outlineLevel="0" collapsed="false">
      <c r="A241" s="38" t="s">
        <v>120</v>
      </c>
      <c r="B241" s="38" t="s">
        <v>302</v>
      </c>
      <c r="C241" s="38" t="s">
        <v>252</v>
      </c>
      <c r="D241" s="38" t="s">
        <v>253</v>
      </c>
      <c r="E241" s="39" t="n">
        <v>1</v>
      </c>
      <c r="F241" s="37" t="s">
        <v>647</v>
      </c>
    </row>
    <row r="242" customFormat="false" ht="15" hidden="false" customHeight="false" outlineLevel="0" collapsed="false">
      <c r="A242" s="38" t="s">
        <v>120</v>
      </c>
      <c r="B242" s="38" t="s">
        <v>304</v>
      </c>
      <c r="C242" s="38" t="s">
        <v>254</v>
      </c>
      <c r="D242" s="38" t="s">
        <v>255</v>
      </c>
      <c r="E242" s="39" t="n">
        <v>2</v>
      </c>
      <c r="F242" s="37" t="s">
        <v>648</v>
      </c>
    </row>
    <row r="243" customFormat="false" ht="15" hidden="false" customHeight="false" outlineLevel="0" collapsed="false">
      <c r="A243" s="38" t="s">
        <v>120</v>
      </c>
      <c r="B243" s="38" t="s">
        <v>304</v>
      </c>
      <c r="C243" s="38" t="s">
        <v>256</v>
      </c>
      <c r="D243" s="38" t="s">
        <v>257</v>
      </c>
      <c r="E243" s="39" t="n">
        <v>2</v>
      </c>
      <c r="F243" s="37" t="s">
        <v>649</v>
      </c>
    </row>
    <row r="244" customFormat="false" ht="15" hidden="false" customHeight="false" outlineLevel="0" collapsed="false">
      <c r="A244" s="38" t="s">
        <v>120</v>
      </c>
      <c r="B244" s="38" t="s">
        <v>304</v>
      </c>
      <c r="C244" s="38" t="s">
        <v>258</v>
      </c>
      <c r="D244" s="38" t="s">
        <v>259</v>
      </c>
      <c r="E244" s="39" t="n">
        <v>1</v>
      </c>
      <c r="F244" s="37" t="s">
        <v>650</v>
      </c>
    </row>
    <row r="245" customFormat="false" ht="15" hidden="false" customHeight="false" outlineLevel="0" collapsed="false">
      <c r="A245" s="38" t="s">
        <v>120</v>
      </c>
      <c r="B245" s="38" t="s">
        <v>304</v>
      </c>
      <c r="C245" s="38" t="s">
        <v>260</v>
      </c>
      <c r="D245" s="38" t="s">
        <v>261</v>
      </c>
      <c r="E245" s="39" t="n">
        <v>1</v>
      </c>
      <c r="F245" s="37" t="s">
        <v>651</v>
      </c>
    </row>
    <row r="246" customFormat="false" ht="15" hidden="false" customHeight="false" outlineLevel="0" collapsed="false">
      <c r="A246" s="38" t="s">
        <v>120</v>
      </c>
      <c r="B246" s="38" t="s">
        <v>304</v>
      </c>
      <c r="C246" s="38" t="s">
        <v>262</v>
      </c>
      <c r="D246" s="38" t="s">
        <v>263</v>
      </c>
      <c r="E246" s="39" t="n">
        <v>2</v>
      </c>
      <c r="F246" s="37" t="s">
        <v>652</v>
      </c>
    </row>
    <row r="247" customFormat="false" ht="15" hidden="false" customHeight="false" outlineLevel="0" collapsed="false">
      <c r="A247" s="38" t="s">
        <v>120</v>
      </c>
      <c r="B247" s="38" t="s">
        <v>304</v>
      </c>
      <c r="C247" s="38" t="s">
        <v>264</v>
      </c>
      <c r="D247" s="38" t="s">
        <v>265</v>
      </c>
      <c r="E247" s="39" t="n">
        <v>1</v>
      </c>
      <c r="F247" s="37" t="s">
        <v>653</v>
      </c>
    </row>
    <row r="248" customFormat="false" ht="15" hidden="false" customHeight="false" outlineLevel="0" collapsed="false">
      <c r="A248" s="38" t="s">
        <v>120</v>
      </c>
      <c r="B248" s="38" t="s">
        <v>304</v>
      </c>
      <c r="C248" s="38" t="s">
        <v>266</v>
      </c>
      <c r="D248" s="38" t="s">
        <v>267</v>
      </c>
      <c r="E248" s="39" t="n">
        <v>2</v>
      </c>
      <c r="F248" s="37" t="s">
        <v>654</v>
      </c>
    </row>
    <row r="249" customFormat="false" ht="15" hidden="false" customHeight="false" outlineLevel="0" collapsed="false">
      <c r="A249" s="38" t="s">
        <v>120</v>
      </c>
      <c r="B249" s="38" t="s">
        <v>304</v>
      </c>
      <c r="C249" s="38" t="s">
        <v>268</v>
      </c>
      <c r="D249" s="38" t="s">
        <v>269</v>
      </c>
      <c r="E249" s="39" t="s">
        <v>251</v>
      </c>
      <c r="F249" s="37" t="s">
        <v>655</v>
      </c>
    </row>
    <row r="250" customFormat="false" ht="15" hidden="false" customHeight="false" outlineLevel="0" collapsed="false">
      <c r="A250" s="38" t="s">
        <v>120</v>
      </c>
      <c r="B250" s="38" t="s">
        <v>306</v>
      </c>
      <c r="C250" s="38" t="s">
        <v>270</v>
      </c>
      <c r="D250" s="38" t="s">
        <v>271</v>
      </c>
      <c r="E250" s="39" t="s">
        <v>251</v>
      </c>
      <c r="F250" s="37" t="s">
        <v>656</v>
      </c>
    </row>
    <row r="251" customFormat="false" ht="15" hidden="false" customHeight="false" outlineLevel="0" collapsed="false">
      <c r="A251" s="38" t="s">
        <v>120</v>
      </c>
      <c r="B251" s="38" t="s">
        <v>306</v>
      </c>
      <c r="C251" s="38" t="s">
        <v>272</v>
      </c>
      <c r="D251" s="38" t="s">
        <v>273</v>
      </c>
      <c r="E251" s="39" t="n">
        <v>1</v>
      </c>
      <c r="F251" s="37" t="s">
        <v>657</v>
      </c>
    </row>
    <row r="252" customFormat="false" ht="15" hidden="false" customHeight="false" outlineLevel="0" collapsed="false">
      <c r="A252" s="38" t="s">
        <v>120</v>
      </c>
      <c r="B252" s="38" t="s">
        <v>306</v>
      </c>
      <c r="C252" s="38" t="s">
        <v>274</v>
      </c>
      <c r="D252" s="38" t="s">
        <v>275</v>
      </c>
      <c r="E252" s="39" t="n">
        <v>2</v>
      </c>
      <c r="F252" s="37" t="s">
        <v>658</v>
      </c>
    </row>
    <row r="253" customFormat="false" ht="15" hidden="false" customHeight="false" outlineLevel="0" collapsed="false">
      <c r="A253" s="38" t="s">
        <v>120</v>
      </c>
      <c r="B253" s="38" t="s">
        <v>306</v>
      </c>
      <c r="C253" s="38" t="s">
        <v>276</v>
      </c>
      <c r="D253" s="38" t="s">
        <v>277</v>
      </c>
      <c r="E253" s="39" t="n">
        <v>2</v>
      </c>
      <c r="F253" s="37" t="s">
        <v>659</v>
      </c>
    </row>
    <row r="254" customFormat="false" ht="15" hidden="false" customHeight="false" outlineLevel="0" collapsed="false">
      <c r="A254" s="38" t="s">
        <v>120</v>
      </c>
      <c r="B254" s="38" t="s">
        <v>306</v>
      </c>
      <c r="C254" s="38" t="s">
        <v>278</v>
      </c>
      <c r="D254" s="38" t="s">
        <v>279</v>
      </c>
      <c r="E254" s="39" t="n">
        <v>1</v>
      </c>
      <c r="F254" s="37" t="s">
        <v>660</v>
      </c>
    </row>
    <row r="255" customFormat="false" ht="15" hidden="false" customHeight="false" outlineLevel="0" collapsed="false">
      <c r="A255" s="38" t="s">
        <v>120</v>
      </c>
      <c r="B255" s="38" t="s">
        <v>308</v>
      </c>
      <c r="C255" s="38" t="s">
        <v>280</v>
      </c>
      <c r="D255" s="38" t="s">
        <v>281</v>
      </c>
      <c r="E255" s="39" t="n">
        <v>2</v>
      </c>
      <c r="F255" s="37" t="s">
        <v>661</v>
      </c>
    </row>
    <row r="256" customFormat="false" ht="15" hidden="false" customHeight="false" outlineLevel="0" collapsed="false">
      <c r="A256" s="38" t="s">
        <v>120</v>
      </c>
      <c r="B256" s="38" t="s">
        <v>308</v>
      </c>
      <c r="C256" s="38" t="s">
        <v>282</v>
      </c>
      <c r="D256" s="38" t="s">
        <v>283</v>
      </c>
      <c r="E256" s="39" t="n">
        <v>2</v>
      </c>
      <c r="F256" s="37" t="s">
        <v>662</v>
      </c>
    </row>
    <row r="257" customFormat="false" ht="15" hidden="false" customHeight="false" outlineLevel="0" collapsed="false">
      <c r="A257" s="38" t="s">
        <v>120</v>
      </c>
      <c r="B257" s="38" t="s">
        <v>308</v>
      </c>
      <c r="C257" s="38" t="s">
        <v>284</v>
      </c>
      <c r="D257" s="38" t="s">
        <v>285</v>
      </c>
      <c r="E257" s="39" t="n">
        <v>2</v>
      </c>
      <c r="F257" s="37" t="s">
        <v>663</v>
      </c>
    </row>
    <row r="258" customFormat="false" ht="15" hidden="false" customHeight="false" outlineLevel="0" collapsed="false">
      <c r="A258" s="38" t="s">
        <v>120</v>
      </c>
      <c r="B258" s="38" t="s">
        <v>308</v>
      </c>
      <c r="C258" s="38" t="s">
        <v>286</v>
      </c>
      <c r="D258" s="38" t="s">
        <v>287</v>
      </c>
      <c r="E258" s="39" t="s">
        <v>251</v>
      </c>
      <c r="F258" s="37" t="s">
        <v>664</v>
      </c>
    </row>
    <row r="259" customFormat="false" ht="15" hidden="false" customHeight="false" outlineLevel="0" collapsed="false">
      <c r="A259" s="38" t="s">
        <v>120</v>
      </c>
      <c r="B259" s="38" t="s">
        <v>308</v>
      </c>
      <c r="C259" s="38" t="s">
        <v>288</v>
      </c>
      <c r="D259" s="38" t="s">
        <v>289</v>
      </c>
      <c r="E259" s="39" t="n">
        <v>2</v>
      </c>
      <c r="F259" s="37" t="s">
        <v>665</v>
      </c>
    </row>
    <row r="260" customFormat="false" ht="15" hidden="false" customHeight="false" outlineLevel="0" collapsed="false">
      <c r="A260" s="38" t="s">
        <v>120</v>
      </c>
      <c r="B260" s="38" t="s">
        <v>310</v>
      </c>
      <c r="C260" s="38" t="s">
        <v>290</v>
      </c>
      <c r="D260" s="38" t="s">
        <v>291</v>
      </c>
      <c r="E260" s="39" t="n">
        <v>0</v>
      </c>
      <c r="F260" s="37" t="s">
        <v>666</v>
      </c>
    </row>
    <row r="261" customFormat="false" ht="15" hidden="false" customHeight="false" outlineLevel="0" collapsed="false">
      <c r="A261" s="38" t="s">
        <v>120</v>
      </c>
      <c r="B261" s="38" t="s">
        <v>310</v>
      </c>
      <c r="C261" s="38" t="s">
        <v>292</v>
      </c>
      <c r="D261" s="38" t="s">
        <v>293</v>
      </c>
      <c r="E261" s="39" t="n">
        <v>2</v>
      </c>
      <c r="F261" s="37" t="s">
        <v>667</v>
      </c>
    </row>
    <row r="262" customFormat="false" ht="15" hidden="false" customHeight="false" outlineLevel="0" collapsed="false">
      <c r="A262" s="38" t="s">
        <v>120</v>
      </c>
      <c r="B262" s="38" t="s">
        <v>310</v>
      </c>
      <c r="C262" s="38" t="s">
        <v>294</v>
      </c>
      <c r="D262" s="38" t="s">
        <v>295</v>
      </c>
      <c r="E262" s="39" t="n">
        <v>2</v>
      </c>
      <c r="F262" s="37" t="s">
        <v>668</v>
      </c>
    </row>
    <row r="263" customFormat="false" ht="15" hidden="false" customHeight="false" outlineLevel="0" collapsed="false">
      <c r="A263" s="38" t="s">
        <v>128</v>
      </c>
      <c r="B263" s="38" t="s">
        <v>302</v>
      </c>
      <c r="C263" s="38" t="s">
        <v>236</v>
      </c>
      <c r="D263" s="38" t="s">
        <v>237</v>
      </c>
      <c r="E263" s="39" t="n">
        <v>2</v>
      </c>
      <c r="F263" s="37" t="s">
        <v>669</v>
      </c>
    </row>
    <row r="264" customFormat="false" ht="15" hidden="false" customHeight="false" outlineLevel="0" collapsed="false">
      <c r="A264" s="38" t="s">
        <v>128</v>
      </c>
      <c r="B264" s="38" t="s">
        <v>302</v>
      </c>
      <c r="C264" s="38" t="s">
        <v>239</v>
      </c>
      <c r="D264" s="38" t="s">
        <v>240</v>
      </c>
      <c r="E264" s="39" t="n">
        <v>2</v>
      </c>
      <c r="F264" s="37" t="s">
        <v>670</v>
      </c>
    </row>
    <row r="265" customFormat="false" ht="15" hidden="false" customHeight="false" outlineLevel="0" collapsed="false">
      <c r="A265" s="38" t="s">
        <v>128</v>
      </c>
      <c r="B265" s="38" t="s">
        <v>302</v>
      </c>
      <c r="C265" s="38" t="s">
        <v>241</v>
      </c>
      <c r="D265" s="38" t="s">
        <v>242</v>
      </c>
      <c r="E265" s="39" t="n">
        <v>2</v>
      </c>
      <c r="F265" s="37" t="s">
        <v>671</v>
      </c>
    </row>
    <row r="266" customFormat="false" ht="23.85" hidden="false" customHeight="false" outlineLevel="0" collapsed="false">
      <c r="A266" s="38" t="s">
        <v>128</v>
      </c>
      <c r="B266" s="38" t="s">
        <v>302</v>
      </c>
      <c r="C266" s="38" t="s">
        <v>243</v>
      </c>
      <c r="D266" s="38" t="s">
        <v>244</v>
      </c>
      <c r="E266" s="39" t="n">
        <v>2</v>
      </c>
      <c r="F266" s="37" t="s">
        <v>672</v>
      </c>
    </row>
    <row r="267" customFormat="false" ht="15" hidden="false" customHeight="false" outlineLevel="0" collapsed="false">
      <c r="A267" s="38" t="s">
        <v>128</v>
      </c>
      <c r="B267" s="38" t="s">
        <v>302</v>
      </c>
      <c r="C267" s="38" t="s">
        <v>245</v>
      </c>
      <c r="D267" s="38" t="s">
        <v>246</v>
      </c>
      <c r="E267" s="39" t="n">
        <v>1</v>
      </c>
      <c r="F267" s="37" t="s">
        <v>673</v>
      </c>
    </row>
    <row r="268" customFormat="false" ht="15" hidden="false" customHeight="false" outlineLevel="0" collapsed="false">
      <c r="A268" s="38" t="s">
        <v>128</v>
      </c>
      <c r="B268" s="38" t="s">
        <v>302</v>
      </c>
      <c r="C268" s="38" t="s">
        <v>247</v>
      </c>
      <c r="D268" s="38" t="s">
        <v>248</v>
      </c>
      <c r="E268" s="39" t="n">
        <v>1</v>
      </c>
      <c r="F268" s="37" t="s">
        <v>674</v>
      </c>
    </row>
    <row r="269" customFormat="false" ht="15" hidden="false" customHeight="false" outlineLevel="0" collapsed="false">
      <c r="A269" s="38" t="s">
        <v>128</v>
      </c>
      <c r="B269" s="38" t="s">
        <v>302</v>
      </c>
      <c r="C269" s="38" t="s">
        <v>249</v>
      </c>
      <c r="D269" s="38" t="s">
        <v>250</v>
      </c>
      <c r="E269" s="39" t="s">
        <v>251</v>
      </c>
      <c r="F269" s="37" t="s">
        <v>646</v>
      </c>
    </row>
    <row r="270" customFormat="false" ht="15" hidden="false" customHeight="false" outlineLevel="0" collapsed="false">
      <c r="A270" s="38" t="s">
        <v>128</v>
      </c>
      <c r="B270" s="38" t="s">
        <v>302</v>
      </c>
      <c r="C270" s="38" t="s">
        <v>252</v>
      </c>
      <c r="D270" s="38" t="s">
        <v>253</v>
      </c>
      <c r="E270" s="39" t="n">
        <v>1</v>
      </c>
      <c r="F270" s="37" t="s">
        <v>675</v>
      </c>
    </row>
    <row r="271" customFormat="false" ht="23.85" hidden="false" customHeight="false" outlineLevel="0" collapsed="false">
      <c r="A271" s="38" t="s">
        <v>128</v>
      </c>
      <c r="B271" s="38" t="s">
        <v>304</v>
      </c>
      <c r="C271" s="38" t="s">
        <v>254</v>
      </c>
      <c r="D271" s="38" t="s">
        <v>255</v>
      </c>
      <c r="E271" s="39" t="n">
        <v>2</v>
      </c>
      <c r="F271" s="37" t="s">
        <v>676</v>
      </c>
    </row>
    <row r="272" customFormat="false" ht="15" hidden="false" customHeight="false" outlineLevel="0" collapsed="false">
      <c r="A272" s="38" t="s">
        <v>128</v>
      </c>
      <c r="B272" s="38" t="s">
        <v>304</v>
      </c>
      <c r="C272" s="38" t="s">
        <v>256</v>
      </c>
      <c r="D272" s="38" t="s">
        <v>257</v>
      </c>
      <c r="E272" s="39" t="n">
        <v>2</v>
      </c>
      <c r="F272" s="37" t="s">
        <v>677</v>
      </c>
    </row>
    <row r="273" customFormat="false" ht="15" hidden="false" customHeight="false" outlineLevel="0" collapsed="false">
      <c r="A273" s="38" t="s">
        <v>128</v>
      </c>
      <c r="B273" s="38" t="s">
        <v>304</v>
      </c>
      <c r="C273" s="38" t="s">
        <v>258</v>
      </c>
      <c r="D273" s="38" t="s">
        <v>259</v>
      </c>
      <c r="E273" s="39" t="n">
        <v>2</v>
      </c>
      <c r="F273" s="37" t="s">
        <v>678</v>
      </c>
    </row>
    <row r="274" customFormat="false" ht="15" hidden="false" customHeight="false" outlineLevel="0" collapsed="false">
      <c r="A274" s="38" t="s">
        <v>128</v>
      </c>
      <c r="B274" s="38" t="s">
        <v>304</v>
      </c>
      <c r="C274" s="38" t="s">
        <v>260</v>
      </c>
      <c r="D274" s="38" t="s">
        <v>261</v>
      </c>
      <c r="E274" s="39" t="n">
        <v>2</v>
      </c>
      <c r="F274" s="37" t="s">
        <v>679</v>
      </c>
    </row>
    <row r="275" customFormat="false" ht="15" hidden="false" customHeight="false" outlineLevel="0" collapsed="false">
      <c r="A275" s="38" t="s">
        <v>128</v>
      </c>
      <c r="B275" s="38" t="s">
        <v>304</v>
      </c>
      <c r="C275" s="38" t="s">
        <v>262</v>
      </c>
      <c r="D275" s="38" t="s">
        <v>263</v>
      </c>
      <c r="E275" s="39" t="n">
        <v>2</v>
      </c>
      <c r="F275" s="37" t="s">
        <v>680</v>
      </c>
    </row>
    <row r="276" customFormat="false" ht="15" hidden="false" customHeight="false" outlineLevel="0" collapsed="false">
      <c r="A276" s="38" t="s">
        <v>128</v>
      </c>
      <c r="B276" s="38" t="s">
        <v>304</v>
      </c>
      <c r="C276" s="38" t="s">
        <v>264</v>
      </c>
      <c r="D276" s="38" t="s">
        <v>265</v>
      </c>
      <c r="E276" s="39" t="n">
        <v>1</v>
      </c>
      <c r="F276" s="37" t="s">
        <v>681</v>
      </c>
    </row>
    <row r="277" customFormat="false" ht="15" hidden="false" customHeight="false" outlineLevel="0" collapsed="false">
      <c r="A277" s="38" t="s">
        <v>128</v>
      </c>
      <c r="B277" s="38" t="s">
        <v>304</v>
      </c>
      <c r="C277" s="38" t="s">
        <v>266</v>
      </c>
      <c r="D277" s="38" t="s">
        <v>267</v>
      </c>
      <c r="E277" s="39" t="n">
        <v>2</v>
      </c>
      <c r="F277" s="37" t="s">
        <v>682</v>
      </c>
    </row>
    <row r="278" customFormat="false" ht="15" hidden="false" customHeight="false" outlineLevel="0" collapsed="false">
      <c r="A278" s="38" t="s">
        <v>128</v>
      </c>
      <c r="B278" s="38" t="s">
        <v>304</v>
      </c>
      <c r="C278" s="38" t="s">
        <v>268</v>
      </c>
      <c r="D278" s="38" t="s">
        <v>269</v>
      </c>
      <c r="E278" s="39" t="n">
        <v>2</v>
      </c>
      <c r="F278" s="37" t="s">
        <v>683</v>
      </c>
    </row>
    <row r="279" customFormat="false" ht="15" hidden="false" customHeight="false" outlineLevel="0" collapsed="false">
      <c r="A279" s="38" t="s">
        <v>128</v>
      </c>
      <c r="B279" s="38" t="s">
        <v>306</v>
      </c>
      <c r="C279" s="38" t="s">
        <v>270</v>
      </c>
      <c r="D279" s="38" t="s">
        <v>271</v>
      </c>
      <c r="E279" s="39" t="n">
        <v>2</v>
      </c>
      <c r="F279" s="37" t="s">
        <v>684</v>
      </c>
    </row>
    <row r="280" customFormat="false" ht="15" hidden="false" customHeight="false" outlineLevel="0" collapsed="false">
      <c r="A280" s="38" t="s">
        <v>128</v>
      </c>
      <c r="B280" s="38" t="s">
        <v>306</v>
      </c>
      <c r="C280" s="38" t="s">
        <v>272</v>
      </c>
      <c r="D280" s="38" t="s">
        <v>273</v>
      </c>
      <c r="E280" s="39" t="n">
        <v>1</v>
      </c>
      <c r="F280" s="37" t="s">
        <v>685</v>
      </c>
    </row>
    <row r="281" customFormat="false" ht="15" hidden="false" customHeight="false" outlineLevel="0" collapsed="false">
      <c r="A281" s="38" t="s">
        <v>128</v>
      </c>
      <c r="B281" s="38" t="s">
        <v>306</v>
      </c>
      <c r="C281" s="38" t="s">
        <v>274</v>
      </c>
      <c r="D281" s="38" t="s">
        <v>275</v>
      </c>
      <c r="E281" s="39" t="n">
        <v>1</v>
      </c>
      <c r="F281" s="37" t="s">
        <v>686</v>
      </c>
    </row>
    <row r="282" customFormat="false" ht="15" hidden="false" customHeight="false" outlineLevel="0" collapsed="false">
      <c r="A282" s="38" t="s">
        <v>128</v>
      </c>
      <c r="B282" s="38" t="s">
        <v>306</v>
      </c>
      <c r="C282" s="38" t="s">
        <v>276</v>
      </c>
      <c r="D282" s="38" t="s">
        <v>277</v>
      </c>
      <c r="E282" s="39" t="n">
        <v>2</v>
      </c>
      <c r="F282" s="37" t="s">
        <v>687</v>
      </c>
    </row>
    <row r="283" customFormat="false" ht="15" hidden="false" customHeight="false" outlineLevel="0" collapsed="false">
      <c r="A283" s="38" t="s">
        <v>128</v>
      </c>
      <c r="B283" s="38" t="s">
        <v>306</v>
      </c>
      <c r="C283" s="38" t="s">
        <v>278</v>
      </c>
      <c r="D283" s="38" t="s">
        <v>279</v>
      </c>
      <c r="E283" s="39" t="n">
        <v>0</v>
      </c>
      <c r="F283" s="37" t="s">
        <v>688</v>
      </c>
    </row>
    <row r="284" customFormat="false" ht="15" hidden="false" customHeight="false" outlineLevel="0" collapsed="false">
      <c r="A284" s="38" t="s">
        <v>128</v>
      </c>
      <c r="B284" s="38" t="s">
        <v>308</v>
      </c>
      <c r="C284" s="38" t="s">
        <v>280</v>
      </c>
      <c r="D284" s="38" t="s">
        <v>281</v>
      </c>
      <c r="E284" s="39" t="n">
        <v>2</v>
      </c>
      <c r="F284" s="37" t="s">
        <v>689</v>
      </c>
    </row>
    <row r="285" customFormat="false" ht="15" hidden="false" customHeight="false" outlineLevel="0" collapsed="false">
      <c r="A285" s="38" t="s">
        <v>128</v>
      </c>
      <c r="B285" s="38" t="s">
        <v>308</v>
      </c>
      <c r="C285" s="38" t="s">
        <v>282</v>
      </c>
      <c r="D285" s="38" t="s">
        <v>283</v>
      </c>
      <c r="E285" s="39" t="n">
        <v>2</v>
      </c>
      <c r="F285" s="37" t="s">
        <v>690</v>
      </c>
    </row>
    <row r="286" customFormat="false" ht="15" hidden="false" customHeight="false" outlineLevel="0" collapsed="false">
      <c r="A286" s="38" t="s">
        <v>128</v>
      </c>
      <c r="B286" s="38" t="s">
        <v>308</v>
      </c>
      <c r="C286" s="38" t="s">
        <v>284</v>
      </c>
      <c r="D286" s="38" t="s">
        <v>285</v>
      </c>
      <c r="E286" s="39" t="n">
        <v>2</v>
      </c>
      <c r="F286" s="37" t="s">
        <v>691</v>
      </c>
    </row>
    <row r="287" customFormat="false" ht="15" hidden="false" customHeight="false" outlineLevel="0" collapsed="false">
      <c r="A287" s="38" t="s">
        <v>128</v>
      </c>
      <c r="B287" s="38" t="s">
        <v>308</v>
      </c>
      <c r="C287" s="38" t="s">
        <v>286</v>
      </c>
      <c r="D287" s="38" t="s">
        <v>287</v>
      </c>
      <c r="E287" s="39" t="n">
        <v>2</v>
      </c>
      <c r="F287" s="37" t="s">
        <v>692</v>
      </c>
    </row>
    <row r="288" customFormat="false" ht="15" hidden="false" customHeight="false" outlineLevel="0" collapsed="false">
      <c r="A288" s="38" t="s">
        <v>128</v>
      </c>
      <c r="B288" s="38" t="s">
        <v>308</v>
      </c>
      <c r="C288" s="38" t="s">
        <v>288</v>
      </c>
      <c r="D288" s="38" t="s">
        <v>289</v>
      </c>
      <c r="E288" s="39" t="n">
        <v>2</v>
      </c>
      <c r="F288" s="37" t="s">
        <v>693</v>
      </c>
    </row>
    <row r="289" customFormat="false" ht="15" hidden="false" customHeight="false" outlineLevel="0" collapsed="false">
      <c r="A289" s="38" t="s">
        <v>128</v>
      </c>
      <c r="B289" s="38" t="s">
        <v>310</v>
      </c>
      <c r="C289" s="38" t="s">
        <v>290</v>
      </c>
      <c r="D289" s="38" t="s">
        <v>291</v>
      </c>
      <c r="E289" s="39" t="n">
        <v>1</v>
      </c>
      <c r="F289" s="37" t="s">
        <v>694</v>
      </c>
    </row>
    <row r="290" customFormat="false" ht="15" hidden="false" customHeight="false" outlineLevel="0" collapsed="false">
      <c r="A290" s="38" t="s">
        <v>128</v>
      </c>
      <c r="B290" s="38" t="s">
        <v>310</v>
      </c>
      <c r="C290" s="38" t="s">
        <v>292</v>
      </c>
      <c r="D290" s="38" t="s">
        <v>293</v>
      </c>
      <c r="E290" s="39" t="n">
        <v>1</v>
      </c>
      <c r="F290" s="37" t="s">
        <v>695</v>
      </c>
    </row>
    <row r="291" customFormat="false" ht="15" hidden="false" customHeight="false" outlineLevel="0" collapsed="false">
      <c r="A291" s="38" t="s">
        <v>128</v>
      </c>
      <c r="B291" s="38" t="s">
        <v>310</v>
      </c>
      <c r="C291" s="38" t="s">
        <v>294</v>
      </c>
      <c r="D291" s="38" t="s">
        <v>295</v>
      </c>
      <c r="E291" s="39" t="n">
        <v>2</v>
      </c>
      <c r="F291" s="37" t="s">
        <v>696</v>
      </c>
    </row>
    <row r="292" customFormat="false" ht="15" hidden="false" customHeight="false" outlineLevel="0" collapsed="false">
      <c r="A292" s="38" t="s">
        <v>137</v>
      </c>
      <c r="B292" s="38" t="s">
        <v>302</v>
      </c>
      <c r="C292" s="38" t="s">
        <v>236</v>
      </c>
      <c r="D292" s="38" t="s">
        <v>237</v>
      </c>
      <c r="E292" s="39" t="n">
        <v>2</v>
      </c>
      <c r="F292" s="37" t="s">
        <v>697</v>
      </c>
    </row>
    <row r="293" customFormat="false" ht="15" hidden="false" customHeight="false" outlineLevel="0" collapsed="false">
      <c r="A293" s="38" t="s">
        <v>137</v>
      </c>
      <c r="B293" s="38" t="s">
        <v>302</v>
      </c>
      <c r="C293" s="38" t="s">
        <v>239</v>
      </c>
      <c r="D293" s="38" t="s">
        <v>240</v>
      </c>
      <c r="E293" s="39" t="n">
        <v>2</v>
      </c>
      <c r="F293" s="37" t="s">
        <v>698</v>
      </c>
    </row>
    <row r="294" customFormat="false" ht="15" hidden="false" customHeight="false" outlineLevel="0" collapsed="false">
      <c r="A294" s="38" t="s">
        <v>137</v>
      </c>
      <c r="B294" s="38" t="s">
        <v>302</v>
      </c>
      <c r="C294" s="38" t="s">
        <v>241</v>
      </c>
      <c r="D294" s="38" t="s">
        <v>242</v>
      </c>
      <c r="E294" s="39" t="n">
        <v>2</v>
      </c>
      <c r="F294" s="37" t="s">
        <v>699</v>
      </c>
    </row>
    <row r="295" customFormat="false" ht="15" hidden="false" customHeight="false" outlineLevel="0" collapsed="false">
      <c r="A295" s="38" t="s">
        <v>137</v>
      </c>
      <c r="B295" s="38" t="s">
        <v>302</v>
      </c>
      <c r="C295" s="38" t="s">
        <v>243</v>
      </c>
      <c r="D295" s="38" t="s">
        <v>244</v>
      </c>
      <c r="E295" s="39" t="n">
        <v>2</v>
      </c>
      <c r="F295" s="37" t="s">
        <v>700</v>
      </c>
    </row>
    <row r="296" customFormat="false" ht="15" hidden="false" customHeight="false" outlineLevel="0" collapsed="false">
      <c r="A296" s="38" t="s">
        <v>137</v>
      </c>
      <c r="B296" s="38" t="s">
        <v>302</v>
      </c>
      <c r="C296" s="38" t="s">
        <v>245</v>
      </c>
      <c r="D296" s="38" t="s">
        <v>246</v>
      </c>
      <c r="E296" s="39" t="n">
        <v>2</v>
      </c>
      <c r="F296" s="37" t="s">
        <v>701</v>
      </c>
    </row>
    <row r="297" customFormat="false" ht="15" hidden="false" customHeight="false" outlineLevel="0" collapsed="false">
      <c r="A297" s="38" t="s">
        <v>137</v>
      </c>
      <c r="B297" s="38" t="s">
        <v>302</v>
      </c>
      <c r="C297" s="38" t="s">
        <v>247</v>
      </c>
      <c r="D297" s="38" t="s">
        <v>248</v>
      </c>
      <c r="E297" s="39" t="n">
        <v>2</v>
      </c>
      <c r="F297" s="37" t="s">
        <v>702</v>
      </c>
    </row>
    <row r="298" customFormat="false" ht="15" hidden="false" customHeight="false" outlineLevel="0" collapsed="false">
      <c r="A298" s="38" t="s">
        <v>137</v>
      </c>
      <c r="B298" s="38" t="s">
        <v>302</v>
      </c>
      <c r="C298" s="38" t="s">
        <v>249</v>
      </c>
      <c r="D298" s="38" t="s">
        <v>250</v>
      </c>
      <c r="E298" s="39" t="s">
        <v>251</v>
      </c>
      <c r="F298" s="37" t="s">
        <v>532</v>
      </c>
    </row>
    <row r="299" customFormat="false" ht="15" hidden="false" customHeight="false" outlineLevel="0" collapsed="false">
      <c r="A299" s="38" t="s">
        <v>137</v>
      </c>
      <c r="B299" s="38" t="s">
        <v>302</v>
      </c>
      <c r="C299" s="38" t="s">
        <v>252</v>
      </c>
      <c r="D299" s="38" t="s">
        <v>253</v>
      </c>
      <c r="E299" s="39" t="n">
        <v>2</v>
      </c>
      <c r="F299" s="37" t="s">
        <v>703</v>
      </c>
    </row>
    <row r="300" customFormat="false" ht="15" hidden="false" customHeight="false" outlineLevel="0" collapsed="false">
      <c r="A300" s="38" t="s">
        <v>137</v>
      </c>
      <c r="B300" s="38" t="s">
        <v>304</v>
      </c>
      <c r="C300" s="38" t="s">
        <v>254</v>
      </c>
      <c r="D300" s="38" t="s">
        <v>255</v>
      </c>
      <c r="E300" s="39" t="n">
        <v>1</v>
      </c>
      <c r="F300" s="37" t="s">
        <v>704</v>
      </c>
    </row>
    <row r="301" customFormat="false" ht="15" hidden="false" customHeight="false" outlineLevel="0" collapsed="false">
      <c r="A301" s="38" t="s">
        <v>137</v>
      </c>
      <c r="B301" s="38" t="s">
        <v>304</v>
      </c>
      <c r="C301" s="38" t="s">
        <v>256</v>
      </c>
      <c r="D301" s="38" t="s">
        <v>257</v>
      </c>
      <c r="E301" s="39" t="n">
        <v>1</v>
      </c>
      <c r="F301" s="37" t="s">
        <v>705</v>
      </c>
    </row>
    <row r="302" customFormat="false" ht="15" hidden="false" customHeight="false" outlineLevel="0" collapsed="false">
      <c r="A302" s="38" t="s">
        <v>137</v>
      </c>
      <c r="B302" s="38" t="s">
        <v>304</v>
      </c>
      <c r="C302" s="38" t="s">
        <v>258</v>
      </c>
      <c r="D302" s="38" t="s">
        <v>259</v>
      </c>
      <c r="E302" s="39" t="n">
        <v>2</v>
      </c>
      <c r="F302" s="37" t="s">
        <v>706</v>
      </c>
    </row>
    <row r="303" customFormat="false" ht="15" hidden="false" customHeight="false" outlineLevel="0" collapsed="false">
      <c r="A303" s="38" t="s">
        <v>137</v>
      </c>
      <c r="B303" s="38" t="s">
        <v>304</v>
      </c>
      <c r="C303" s="38" t="s">
        <v>260</v>
      </c>
      <c r="D303" s="38" t="s">
        <v>261</v>
      </c>
      <c r="E303" s="39" t="n">
        <v>2</v>
      </c>
      <c r="F303" s="37" t="s">
        <v>707</v>
      </c>
    </row>
    <row r="304" customFormat="false" ht="15" hidden="false" customHeight="false" outlineLevel="0" collapsed="false">
      <c r="A304" s="38" t="s">
        <v>137</v>
      </c>
      <c r="B304" s="38" t="s">
        <v>304</v>
      </c>
      <c r="C304" s="38" t="s">
        <v>262</v>
      </c>
      <c r="D304" s="38" t="s">
        <v>263</v>
      </c>
      <c r="E304" s="39" t="n">
        <v>2</v>
      </c>
      <c r="F304" s="37" t="s">
        <v>708</v>
      </c>
    </row>
    <row r="305" customFormat="false" ht="15" hidden="false" customHeight="false" outlineLevel="0" collapsed="false">
      <c r="A305" s="38" t="s">
        <v>137</v>
      </c>
      <c r="B305" s="38" t="s">
        <v>304</v>
      </c>
      <c r="C305" s="38" t="s">
        <v>264</v>
      </c>
      <c r="D305" s="38" t="s">
        <v>265</v>
      </c>
      <c r="E305" s="39" t="n">
        <v>1</v>
      </c>
      <c r="F305" s="37" t="s">
        <v>709</v>
      </c>
    </row>
    <row r="306" customFormat="false" ht="15" hidden="false" customHeight="false" outlineLevel="0" collapsed="false">
      <c r="A306" s="38" t="s">
        <v>137</v>
      </c>
      <c r="B306" s="38" t="s">
        <v>304</v>
      </c>
      <c r="C306" s="38" t="s">
        <v>266</v>
      </c>
      <c r="D306" s="38" t="s">
        <v>267</v>
      </c>
      <c r="E306" s="39" t="n">
        <v>1</v>
      </c>
      <c r="F306" s="37" t="s">
        <v>710</v>
      </c>
    </row>
    <row r="307" customFormat="false" ht="15" hidden="false" customHeight="false" outlineLevel="0" collapsed="false">
      <c r="A307" s="38" t="s">
        <v>137</v>
      </c>
      <c r="B307" s="38" t="s">
        <v>304</v>
      </c>
      <c r="C307" s="38" t="s">
        <v>268</v>
      </c>
      <c r="D307" s="38" t="s">
        <v>269</v>
      </c>
      <c r="E307" s="39" t="n">
        <v>2</v>
      </c>
      <c r="F307" s="37" t="s">
        <v>711</v>
      </c>
    </row>
    <row r="308" customFormat="false" ht="15" hidden="false" customHeight="false" outlineLevel="0" collapsed="false">
      <c r="A308" s="38" t="s">
        <v>137</v>
      </c>
      <c r="B308" s="38" t="s">
        <v>306</v>
      </c>
      <c r="C308" s="38" t="s">
        <v>270</v>
      </c>
      <c r="D308" s="38" t="s">
        <v>271</v>
      </c>
      <c r="E308" s="39" t="n">
        <v>2</v>
      </c>
      <c r="F308" s="37" t="s">
        <v>712</v>
      </c>
    </row>
    <row r="309" customFormat="false" ht="15" hidden="false" customHeight="false" outlineLevel="0" collapsed="false">
      <c r="A309" s="38" t="s">
        <v>137</v>
      </c>
      <c r="B309" s="38" t="s">
        <v>306</v>
      </c>
      <c r="C309" s="38" t="s">
        <v>272</v>
      </c>
      <c r="D309" s="38" t="s">
        <v>273</v>
      </c>
      <c r="E309" s="39" t="n">
        <v>2</v>
      </c>
      <c r="F309" s="37" t="s">
        <v>713</v>
      </c>
    </row>
    <row r="310" customFormat="false" ht="15" hidden="false" customHeight="false" outlineLevel="0" collapsed="false">
      <c r="A310" s="38" t="s">
        <v>137</v>
      </c>
      <c r="B310" s="38" t="s">
        <v>306</v>
      </c>
      <c r="C310" s="38" t="s">
        <v>274</v>
      </c>
      <c r="D310" s="38" t="s">
        <v>275</v>
      </c>
      <c r="E310" s="39" t="s">
        <v>251</v>
      </c>
      <c r="F310" s="37" t="s">
        <v>714</v>
      </c>
    </row>
    <row r="311" customFormat="false" ht="15" hidden="false" customHeight="false" outlineLevel="0" collapsed="false">
      <c r="A311" s="38" t="s">
        <v>137</v>
      </c>
      <c r="B311" s="38" t="s">
        <v>306</v>
      </c>
      <c r="C311" s="38" t="s">
        <v>276</v>
      </c>
      <c r="D311" s="38" t="s">
        <v>277</v>
      </c>
      <c r="E311" s="39" t="n">
        <v>2</v>
      </c>
      <c r="F311" s="37" t="s">
        <v>715</v>
      </c>
    </row>
    <row r="312" customFormat="false" ht="15" hidden="false" customHeight="false" outlineLevel="0" collapsed="false">
      <c r="A312" s="38" t="s">
        <v>137</v>
      </c>
      <c r="B312" s="38" t="s">
        <v>306</v>
      </c>
      <c r="C312" s="38" t="s">
        <v>278</v>
      </c>
      <c r="D312" s="38" t="s">
        <v>279</v>
      </c>
      <c r="E312" s="39" t="n">
        <v>0</v>
      </c>
      <c r="F312" s="37" t="s">
        <v>716</v>
      </c>
    </row>
    <row r="313" customFormat="false" ht="15" hidden="false" customHeight="false" outlineLevel="0" collapsed="false">
      <c r="A313" s="38" t="s">
        <v>137</v>
      </c>
      <c r="B313" s="38" t="s">
        <v>308</v>
      </c>
      <c r="C313" s="38" t="s">
        <v>280</v>
      </c>
      <c r="D313" s="38" t="s">
        <v>281</v>
      </c>
      <c r="E313" s="39" t="n">
        <v>2</v>
      </c>
      <c r="F313" s="37" t="s">
        <v>717</v>
      </c>
    </row>
    <row r="314" customFormat="false" ht="15" hidden="false" customHeight="false" outlineLevel="0" collapsed="false">
      <c r="A314" s="38" t="s">
        <v>137</v>
      </c>
      <c r="B314" s="38" t="s">
        <v>308</v>
      </c>
      <c r="C314" s="38" t="s">
        <v>282</v>
      </c>
      <c r="D314" s="38" t="s">
        <v>283</v>
      </c>
      <c r="E314" s="39" t="n">
        <v>2</v>
      </c>
      <c r="F314" s="37" t="s">
        <v>718</v>
      </c>
    </row>
    <row r="315" customFormat="false" ht="23.85" hidden="false" customHeight="false" outlineLevel="0" collapsed="false">
      <c r="A315" s="38" t="s">
        <v>137</v>
      </c>
      <c r="B315" s="38" t="s">
        <v>308</v>
      </c>
      <c r="C315" s="38" t="s">
        <v>284</v>
      </c>
      <c r="D315" s="38" t="s">
        <v>285</v>
      </c>
      <c r="E315" s="39" t="n">
        <v>2</v>
      </c>
      <c r="F315" s="37" t="s">
        <v>719</v>
      </c>
    </row>
    <row r="316" customFormat="false" ht="15" hidden="false" customHeight="false" outlineLevel="0" collapsed="false">
      <c r="A316" s="38" t="s">
        <v>137</v>
      </c>
      <c r="B316" s="38" t="s">
        <v>308</v>
      </c>
      <c r="C316" s="38" t="s">
        <v>286</v>
      </c>
      <c r="D316" s="38" t="s">
        <v>287</v>
      </c>
      <c r="E316" s="39" t="s">
        <v>251</v>
      </c>
      <c r="F316" s="37" t="s">
        <v>720</v>
      </c>
    </row>
    <row r="317" customFormat="false" ht="15" hidden="false" customHeight="false" outlineLevel="0" collapsed="false">
      <c r="A317" s="38" t="s">
        <v>137</v>
      </c>
      <c r="B317" s="38" t="s">
        <v>308</v>
      </c>
      <c r="C317" s="38" t="s">
        <v>288</v>
      </c>
      <c r="D317" s="38" t="s">
        <v>289</v>
      </c>
      <c r="E317" s="39" t="n">
        <v>2</v>
      </c>
      <c r="F317" s="37" t="s">
        <v>721</v>
      </c>
    </row>
    <row r="318" customFormat="false" ht="15" hidden="false" customHeight="false" outlineLevel="0" collapsed="false">
      <c r="A318" s="38" t="s">
        <v>137</v>
      </c>
      <c r="B318" s="38" t="s">
        <v>310</v>
      </c>
      <c r="C318" s="38" t="s">
        <v>290</v>
      </c>
      <c r="D318" s="38" t="s">
        <v>291</v>
      </c>
      <c r="E318" s="39" t="n">
        <v>1</v>
      </c>
      <c r="F318" s="37" t="s">
        <v>722</v>
      </c>
    </row>
    <row r="319" customFormat="false" ht="15" hidden="false" customHeight="false" outlineLevel="0" collapsed="false">
      <c r="A319" s="38" t="s">
        <v>137</v>
      </c>
      <c r="B319" s="38" t="s">
        <v>310</v>
      </c>
      <c r="C319" s="38" t="s">
        <v>292</v>
      </c>
      <c r="D319" s="38" t="s">
        <v>293</v>
      </c>
      <c r="E319" s="39" t="n">
        <v>0</v>
      </c>
      <c r="F319" s="37" t="s">
        <v>723</v>
      </c>
    </row>
    <row r="320" customFormat="false" ht="15" hidden="false" customHeight="false" outlineLevel="0" collapsed="false">
      <c r="A320" s="38" t="s">
        <v>137</v>
      </c>
      <c r="B320" s="38" t="s">
        <v>310</v>
      </c>
      <c r="C320" s="38" t="s">
        <v>294</v>
      </c>
      <c r="D320" s="38" t="s">
        <v>295</v>
      </c>
      <c r="E320" s="39" t="n">
        <v>1</v>
      </c>
      <c r="F320" s="37" t="s">
        <v>724</v>
      </c>
    </row>
    <row r="321" customFormat="false" ht="15" hidden="false" customHeight="false" outlineLevel="0" collapsed="false">
      <c r="A321" s="38" t="s">
        <v>145</v>
      </c>
      <c r="B321" s="38" t="s">
        <v>302</v>
      </c>
      <c r="C321" s="38" t="s">
        <v>236</v>
      </c>
      <c r="D321" s="38" t="s">
        <v>237</v>
      </c>
      <c r="E321" s="39" t="n">
        <v>2</v>
      </c>
      <c r="F321" s="37" t="s">
        <v>725</v>
      </c>
    </row>
    <row r="322" customFormat="false" ht="15" hidden="false" customHeight="false" outlineLevel="0" collapsed="false">
      <c r="A322" s="38" t="s">
        <v>145</v>
      </c>
      <c r="B322" s="38" t="s">
        <v>302</v>
      </c>
      <c r="C322" s="38" t="s">
        <v>239</v>
      </c>
      <c r="D322" s="38" t="s">
        <v>240</v>
      </c>
      <c r="E322" s="39" t="n">
        <v>2</v>
      </c>
      <c r="F322" s="37" t="s">
        <v>726</v>
      </c>
    </row>
    <row r="323" customFormat="false" ht="15" hidden="false" customHeight="false" outlineLevel="0" collapsed="false">
      <c r="A323" s="38" t="s">
        <v>145</v>
      </c>
      <c r="B323" s="38" t="s">
        <v>302</v>
      </c>
      <c r="C323" s="38" t="s">
        <v>241</v>
      </c>
      <c r="D323" s="38" t="s">
        <v>242</v>
      </c>
      <c r="E323" s="39" t="n">
        <v>1</v>
      </c>
      <c r="F323" s="37" t="s">
        <v>727</v>
      </c>
    </row>
    <row r="324" customFormat="false" ht="15" hidden="false" customHeight="false" outlineLevel="0" collapsed="false">
      <c r="A324" s="38" t="s">
        <v>145</v>
      </c>
      <c r="B324" s="38" t="s">
        <v>302</v>
      </c>
      <c r="C324" s="38" t="s">
        <v>243</v>
      </c>
      <c r="D324" s="38" t="s">
        <v>244</v>
      </c>
      <c r="E324" s="39" t="n">
        <v>2</v>
      </c>
      <c r="F324" s="37" t="s">
        <v>728</v>
      </c>
    </row>
    <row r="325" customFormat="false" ht="15" hidden="false" customHeight="false" outlineLevel="0" collapsed="false">
      <c r="A325" s="38" t="s">
        <v>145</v>
      </c>
      <c r="B325" s="38" t="s">
        <v>302</v>
      </c>
      <c r="C325" s="38" t="s">
        <v>245</v>
      </c>
      <c r="D325" s="38" t="s">
        <v>246</v>
      </c>
      <c r="E325" s="39" t="n">
        <v>2</v>
      </c>
      <c r="F325" s="37" t="s">
        <v>729</v>
      </c>
    </row>
    <row r="326" customFormat="false" ht="15" hidden="false" customHeight="false" outlineLevel="0" collapsed="false">
      <c r="A326" s="38" t="s">
        <v>145</v>
      </c>
      <c r="B326" s="38" t="s">
        <v>302</v>
      </c>
      <c r="C326" s="38" t="s">
        <v>247</v>
      </c>
      <c r="D326" s="38" t="s">
        <v>248</v>
      </c>
      <c r="E326" s="39" t="n">
        <v>1</v>
      </c>
      <c r="F326" s="37" t="s">
        <v>730</v>
      </c>
    </row>
    <row r="327" customFormat="false" ht="15" hidden="false" customHeight="false" outlineLevel="0" collapsed="false">
      <c r="A327" s="38" t="s">
        <v>145</v>
      </c>
      <c r="B327" s="38" t="s">
        <v>302</v>
      </c>
      <c r="C327" s="38" t="s">
        <v>249</v>
      </c>
      <c r="D327" s="38" t="s">
        <v>250</v>
      </c>
      <c r="E327" s="39" t="s">
        <v>251</v>
      </c>
      <c r="F327" s="37" t="s">
        <v>646</v>
      </c>
    </row>
    <row r="328" customFormat="false" ht="15" hidden="false" customHeight="false" outlineLevel="0" collapsed="false">
      <c r="A328" s="38" t="s">
        <v>145</v>
      </c>
      <c r="B328" s="38" t="s">
        <v>302</v>
      </c>
      <c r="C328" s="38" t="s">
        <v>252</v>
      </c>
      <c r="D328" s="38" t="s">
        <v>253</v>
      </c>
      <c r="E328" s="39" t="n">
        <v>2</v>
      </c>
      <c r="F328" s="37" t="s">
        <v>731</v>
      </c>
    </row>
    <row r="329" customFormat="false" ht="15" hidden="false" customHeight="false" outlineLevel="0" collapsed="false">
      <c r="A329" s="38" t="s">
        <v>145</v>
      </c>
      <c r="B329" s="38" t="s">
        <v>304</v>
      </c>
      <c r="C329" s="38" t="s">
        <v>254</v>
      </c>
      <c r="D329" s="38" t="s">
        <v>255</v>
      </c>
      <c r="E329" s="39" t="n">
        <v>2</v>
      </c>
      <c r="F329" s="37" t="s">
        <v>732</v>
      </c>
    </row>
    <row r="330" customFormat="false" ht="15" hidden="false" customHeight="false" outlineLevel="0" collapsed="false">
      <c r="A330" s="38" t="s">
        <v>145</v>
      </c>
      <c r="B330" s="38" t="s">
        <v>304</v>
      </c>
      <c r="C330" s="38" t="s">
        <v>256</v>
      </c>
      <c r="D330" s="38" t="s">
        <v>257</v>
      </c>
      <c r="E330" s="39" t="n">
        <v>1</v>
      </c>
      <c r="F330" s="37" t="s">
        <v>733</v>
      </c>
    </row>
    <row r="331" customFormat="false" ht="15" hidden="false" customHeight="false" outlineLevel="0" collapsed="false">
      <c r="A331" s="38" t="s">
        <v>145</v>
      </c>
      <c r="B331" s="38" t="s">
        <v>304</v>
      </c>
      <c r="C331" s="38" t="s">
        <v>258</v>
      </c>
      <c r="D331" s="38" t="s">
        <v>259</v>
      </c>
      <c r="E331" s="39" t="n">
        <v>1</v>
      </c>
      <c r="F331" s="37" t="s">
        <v>734</v>
      </c>
    </row>
    <row r="332" customFormat="false" ht="15" hidden="false" customHeight="false" outlineLevel="0" collapsed="false">
      <c r="A332" s="38" t="s">
        <v>145</v>
      </c>
      <c r="B332" s="38" t="s">
        <v>304</v>
      </c>
      <c r="C332" s="38" t="s">
        <v>260</v>
      </c>
      <c r="D332" s="38" t="s">
        <v>261</v>
      </c>
      <c r="E332" s="39" t="n">
        <v>1</v>
      </c>
      <c r="F332" s="37" t="s">
        <v>735</v>
      </c>
    </row>
    <row r="333" customFormat="false" ht="15" hidden="false" customHeight="false" outlineLevel="0" collapsed="false">
      <c r="A333" s="38" t="s">
        <v>145</v>
      </c>
      <c r="B333" s="38" t="s">
        <v>304</v>
      </c>
      <c r="C333" s="38" t="s">
        <v>262</v>
      </c>
      <c r="D333" s="38" t="s">
        <v>263</v>
      </c>
      <c r="E333" s="39" t="n">
        <v>1</v>
      </c>
      <c r="F333" s="37" t="s">
        <v>736</v>
      </c>
    </row>
    <row r="334" customFormat="false" ht="15" hidden="false" customHeight="false" outlineLevel="0" collapsed="false">
      <c r="A334" s="38" t="s">
        <v>145</v>
      </c>
      <c r="B334" s="38" t="s">
        <v>304</v>
      </c>
      <c r="C334" s="38" t="s">
        <v>264</v>
      </c>
      <c r="D334" s="38" t="s">
        <v>265</v>
      </c>
      <c r="E334" s="39" t="n">
        <v>2</v>
      </c>
      <c r="F334" s="37" t="s">
        <v>737</v>
      </c>
    </row>
    <row r="335" customFormat="false" ht="15" hidden="false" customHeight="false" outlineLevel="0" collapsed="false">
      <c r="A335" s="38" t="s">
        <v>145</v>
      </c>
      <c r="B335" s="38" t="s">
        <v>304</v>
      </c>
      <c r="C335" s="38" t="s">
        <v>266</v>
      </c>
      <c r="D335" s="38" t="s">
        <v>267</v>
      </c>
      <c r="E335" s="39" t="n">
        <v>1</v>
      </c>
      <c r="F335" s="37" t="s">
        <v>738</v>
      </c>
    </row>
    <row r="336" customFormat="false" ht="15" hidden="false" customHeight="false" outlineLevel="0" collapsed="false">
      <c r="A336" s="38" t="s">
        <v>145</v>
      </c>
      <c r="B336" s="38" t="s">
        <v>304</v>
      </c>
      <c r="C336" s="38" t="s">
        <v>268</v>
      </c>
      <c r="D336" s="38" t="s">
        <v>269</v>
      </c>
      <c r="E336" s="39" t="n">
        <v>1</v>
      </c>
      <c r="F336" s="37" t="s">
        <v>739</v>
      </c>
    </row>
    <row r="337" customFormat="false" ht="15" hidden="false" customHeight="false" outlineLevel="0" collapsed="false">
      <c r="A337" s="38" t="s">
        <v>145</v>
      </c>
      <c r="B337" s="38" t="s">
        <v>306</v>
      </c>
      <c r="C337" s="38" t="s">
        <v>270</v>
      </c>
      <c r="D337" s="38" t="s">
        <v>271</v>
      </c>
      <c r="E337" s="39" t="n">
        <v>1</v>
      </c>
      <c r="F337" s="37" t="s">
        <v>740</v>
      </c>
    </row>
    <row r="338" customFormat="false" ht="15" hidden="false" customHeight="false" outlineLevel="0" collapsed="false">
      <c r="A338" s="38" t="s">
        <v>145</v>
      </c>
      <c r="B338" s="38" t="s">
        <v>306</v>
      </c>
      <c r="C338" s="38" t="s">
        <v>272</v>
      </c>
      <c r="D338" s="38" t="s">
        <v>273</v>
      </c>
      <c r="E338" s="39" t="n">
        <v>2</v>
      </c>
      <c r="F338" s="37" t="s">
        <v>741</v>
      </c>
    </row>
    <row r="339" customFormat="false" ht="15" hidden="false" customHeight="false" outlineLevel="0" collapsed="false">
      <c r="A339" s="38" t="s">
        <v>145</v>
      </c>
      <c r="B339" s="38" t="s">
        <v>306</v>
      </c>
      <c r="C339" s="38" t="s">
        <v>274</v>
      </c>
      <c r="D339" s="38" t="s">
        <v>275</v>
      </c>
      <c r="E339" s="39" t="s">
        <v>251</v>
      </c>
      <c r="F339" s="37" t="s">
        <v>742</v>
      </c>
    </row>
    <row r="340" customFormat="false" ht="15" hidden="false" customHeight="false" outlineLevel="0" collapsed="false">
      <c r="A340" s="38" t="s">
        <v>145</v>
      </c>
      <c r="B340" s="38" t="s">
        <v>306</v>
      </c>
      <c r="C340" s="38" t="s">
        <v>276</v>
      </c>
      <c r="D340" s="38" t="s">
        <v>277</v>
      </c>
      <c r="E340" s="39" t="n">
        <v>2</v>
      </c>
      <c r="F340" s="37" t="s">
        <v>743</v>
      </c>
    </row>
    <row r="341" customFormat="false" ht="15" hidden="false" customHeight="false" outlineLevel="0" collapsed="false">
      <c r="A341" s="38" t="s">
        <v>145</v>
      </c>
      <c r="B341" s="38" t="s">
        <v>306</v>
      </c>
      <c r="C341" s="38" t="s">
        <v>278</v>
      </c>
      <c r="D341" s="38" t="s">
        <v>279</v>
      </c>
      <c r="E341" s="39" t="n">
        <v>1</v>
      </c>
      <c r="F341" s="37" t="s">
        <v>744</v>
      </c>
    </row>
    <row r="342" customFormat="false" ht="15" hidden="false" customHeight="false" outlineLevel="0" collapsed="false">
      <c r="A342" s="38" t="s">
        <v>145</v>
      </c>
      <c r="B342" s="38" t="s">
        <v>308</v>
      </c>
      <c r="C342" s="38" t="s">
        <v>280</v>
      </c>
      <c r="D342" s="38" t="s">
        <v>281</v>
      </c>
      <c r="E342" s="39" t="n">
        <v>2</v>
      </c>
      <c r="F342" s="37" t="s">
        <v>745</v>
      </c>
    </row>
    <row r="343" customFormat="false" ht="15" hidden="false" customHeight="false" outlineLevel="0" collapsed="false">
      <c r="A343" s="38" t="s">
        <v>145</v>
      </c>
      <c r="B343" s="38" t="s">
        <v>308</v>
      </c>
      <c r="C343" s="38" t="s">
        <v>282</v>
      </c>
      <c r="D343" s="38" t="s">
        <v>283</v>
      </c>
      <c r="E343" s="39" t="n">
        <v>2</v>
      </c>
      <c r="F343" s="37" t="s">
        <v>746</v>
      </c>
    </row>
    <row r="344" customFormat="false" ht="15" hidden="false" customHeight="false" outlineLevel="0" collapsed="false">
      <c r="A344" s="38" t="s">
        <v>145</v>
      </c>
      <c r="B344" s="38" t="s">
        <v>308</v>
      </c>
      <c r="C344" s="38" t="s">
        <v>284</v>
      </c>
      <c r="D344" s="38" t="s">
        <v>285</v>
      </c>
      <c r="E344" s="39" t="n">
        <v>1</v>
      </c>
      <c r="F344" s="37" t="s">
        <v>747</v>
      </c>
    </row>
    <row r="345" customFormat="false" ht="15" hidden="false" customHeight="false" outlineLevel="0" collapsed="false">
      <c r="A345" s="38" t="s">
        <v>145</v>
      </c>
      <c r="B345" s="38" t="s">
        <v>308</v>
      </c>
      <c r="C345" s="38" t="s">
        <v>286</v>
      </c>
      <c r="D345" s="38" t="s">
        <v>287</v>
      </c>
      <c r="E345" s="39" t="s">
        <v>251</v>
      </c>
      <c r="F345" s="37" t="s">
        <v>748</v>
      </c>
    </row>
    <row r="346" customFormat="false" ht="15" hidden="false" customHeight="false" outlineLevel="0" collapsed="false">
      <c r="A346" s="38" t="s">
        <v>145</v>
      </c>
      <c r="B346" s="38" t="s">
        <v>308</v>
      </c>
      <c r="C346" s="38" t="s">
        <v>288</v>
      </c>
      <c r="D346" s="38" t="s">
        <v>289</v>
      </c>
      <c r="E346" s="39" t="n">
        <v>1</v>
      </c>
      <c r="F346" s="37" t="s">
        <v>749</v>
      </c>
    </row>
    <row r="347" customFormat="false" ht="15" hidden="false" customHeight="false" outlineLevel="0" collapsed="false">
      <c r="A347" s="38" t="s">
        <v>145</v>
      </c>
      <c r="B347" s="38" t="s">
        <v>310</v>
      </c>
      <c r="C347" s="38" t="s">
        <v>290</v>
      </c>
      <c r="D347" s="38" t="s">
        <v>291</v>
      </c>
      <c r="E347" s="39" t="n">
        <v>2</v>
      </c>
      <c r="F347" s="37" t="s">
        <v>750</v>
      </c>
    </row>
    <row r="348" customFormat="false" ht="15" hidden="false" customHeight="false" outlineLevel="0" collapsed="false">
      <c r="A348" s="38" t="s">
        <v>145</v>
      </c>
      <c r="B348" s="38" t="s">
        <v>310</v>
      </c>
      <c r="C348" s="38" t="s">
        <v>292</v>
      </c>
      <c r="D348" s="38" t="s">
        <v>293</v>
      </c>
      <c r="E348" s="39" t="n">
        <v>2</v>
      </c>
      <c r="F348" s="37" t="s">
        <v>751</v>
      </c>
    </row>
    <row r="349" customFormat="false" ht="15" hidden="false" customHeight="false" outlineLevel="0" collapsed="false">
      <c r="A349" s="38" t="s">
        <v>145</v>
      </c>
      <c r="B349" s="38" t="s">
        <v>310</v>
      </c>
      <c r="C349" s="38" t="s">
        <v>294</v>
      </c>
      <c r="D349" s="38" t="s">
        <v>295</v>
      </c>
      <c r="E349" s="39" t="n">
        <v>2</v>
      </c>
      <c r="F349" s="37" t="s">
        <v>752</v>
      </c>
    </row>
    <row r="350" customFormat="false" ht="15" hidden="false" customHeight="false" outlineLevel="0" collapsed="false">
      <c r="A350" s="38" t="s">
        <v>154</v>
      </c>
      <c r="B350" s="38" t="s">
        <v>302</v>
      </c>
      <c r="C350" s="38" t="s">
        <v>236</v>
      </c>
      <c r="D350" s="38" t="s">
        <v>237</v>
      </c>
      <c r="E350" s="39" t="n">
        <v>2</v>
      </c>
      <c r="F350" s="37" t="s">
        <v>753</v>
      </c>
    </row>
    <row r="351" customFormat="false" ht="15" hidden="false" customHeight="false" outlineLevel="0" collapsed="false">
      <c r="A351" s="38" t="s">
        <v>154</v>
      </c>
      <c r="B351" s="38" t="s">
        <v>302</v>
      </c>
      <c r="C351" s="38" t="s">
        <v>239</v>
      </c>
      <c r="D351" s="38" t="s">
        <v>240</v>
      </c>
      <c r="E351" s="39" t="s">
        <v>251</v>
      </c>
      <c r="F351" s="37" t="s">
        <v>754</v>
      </c>
    </row>
    <row r="352" customFormat="false" ht="15" hidden="false" customHeight="false" outlineLevel="0" collapsed="false">
      <c r="A352" s="38" t="s">
        <v>154</v>
      </c>
      <c r="B352" s="38" t="s">
        <v>302</v>
      </c>
      <c r="C352" s="38" t="s">
        <v>241</v>
      </c>
      <c r="D352" s="38" t="s">
        <v>242</v>
      </c>
      <c r="E352" s="39" t="s">
        <v>251</v>
      </c>
      <c r="F352" s="37" t="s">
        <v>755</v>
      </c>
    </row>
    <row r="353" customFormat="false" ht="23.85" hidden="false" customHeight="false" outlineLevel="0" collapsed="false">
      <c r="A353" s="38" t="s">
        <v>154</v>
      </c>
      <c r="B353" s="38" t="s">
        <v>302</v>
      </c>
      <c r="C353" s="38" t="s">
        <v>243</v>
      </c>
      <c r="D353" s="38" t="s">
        <v>244</v>
      </c>
      <c r="E353" s="39" t="n">
        <v>1</v>
      </c>
      <c r="F353" s="37" t="s">
        <v>756</v>
      </c>
    </row>
    <row r="354" customFormat="false" ht="15" hidden="false" customHeight="false" outlineLevel="0" collapsed="false">
      <c r="A354" s="38" t="s">
        <v>154</v>
      </c>
      <c r="B354" s="38" t="s">
        <v>302</v>
      </c>
      <c r="C354" s="38" t="s">
        <v>245</v>
      </c>
      <c r="D354" s="38" t="s">
        <v>246</v>
      </c>
      <c r="E354" s="39" t="s">
        <v>251</v>
      </c>
      <c r="F354" s="37" t="s">
        <v>757</v>
      </c>
    </row>
    <row r="355" customFormat="false" ht="15" hidden="false" customHeight="false" outlineLevel="0" collapsed="false">
      <c r="A355" s="38" t="s">
        <v>154</v>
      </c>
      <c r="B355" s="38" t="s">
        <v>302</v>
      </c>
      <c r="C355" s="38" t="s">
        <v>247</v>
      </c>
      <c r="D355" s="38" t="s">
        <v>248</v>
      </c>
      <c r="E355" s="39" t="s">
        <v>251</v>
      </c>
      <c r="F355" s="37" t="s">
        <v>758</v>
      </c>
    </row>
    <row r="356" customFormat="false" ht="15" hidden="false" customHeight="false" outlineLevel="0" collapsed="false">
      <c r="A356" s="38" t="s">
        <v>154</v>
      </c>
      <c r="B356" s="38" t="s">
        <v>302</v>
      </c>
      <c r="C356" s="38" t="s">
        <v>249</v>
      </c>
      <c r="D356" s="38" t="s">
        <v>250</v>
      </c>
      <c r="E356" s="39" t="s">
        <v>251</v>
      </c>
      <c r="F356" s="37" t="s">
        <v>646</v>
      </c>
    </row>
    <row r="357" customFormat="false" ht="15" hidden="false" customHeight="false" outlineLevel="0" collapsed="false">
      <c r="A357" s="38" t="s">
        <v>154</v>
      </c>
      <c r="B357" s="38" t="s">
        <v>302</v>
      </c>
      <c r="C357" s="38" t="s">
        <v>252</v>
      </c>
      <c r="D357" s="38" t="s">
        <v>253</v>
      </c>
      <c r="E357" s="39" t="n">
        <v>1</v>
      </c>
      <c r="F357" s="37" t="s">
        <v>759</v>
      </c>
    </row>
    <row r="358" customFormat="false" ht="15" hidden="false" customHeight="false" outlineLevel="0" collapsed="false">
      <c r="A358" s="38" t="s">
        <v>154</v>
      </c>
      <c r="B358" s="38" t="s">
        <v>304</v>
      </c>
      <c r="C358" s="38" t="s">
        <v>254</v>
      </c>
      <c r="D358" s="38" t="s">
        <v>255</v>
      </c>
      <c r="E358" s="39" t="n">
        <v>2</v>
      </c>
      <c r="F358" s="37" t="s">
        <v>760</v>
      </c>
    </row>
    <row r="359" customFormat="false" ht="15" hidden="false" customHeight="false" outlineLevel="0" collapsed="false">
      <c r="A359" s="38" t="s">
        <v>154</v>
      </c>
      <c r="B359" s="38" t="s">
        <v>304</v>
      </c>
      <c r="C359" s="38" t="s">
        <v>256</v>
      </c>
      <c r="D359" s="38" t="s">
        <v>257</v>
      </c>
      <c r="E359" s="39" t="n">
        <v>1</v>
      </c>
      <c r="F359" s="37" t="s">
        <v>761</v>
      </c>
    </row>
    <row r="360" customFormat="false" ht="15" hidden="false" customHeight="false" outlineLevel="0" collapsed="false">
      <c r="A360" s="38" t="s">
        <v>154</v>
      </c>
      <c r="B360" s="38" t="s">
        <v>304</v>
      </c>
      <c r="C360" s="38" t="s">
        <v>258</v>
      </c>
      <c r="D360" s="38" t="s">
        <v>259</v>
      </c>
      <c r="E360" s="39" t="n">
        <v>2</v>
      </c>
      <c r="F360" s="37" t="s">
        <v>762</v>
      </c>
    </row>
    <row r="361" customFormat="false" ht="15" hidden="false" customHeight="false" outlineLevel="0" collapsed="false">
      <c r="A361" s="38" t="s">
        <v>154</v>
      </c>
      <c r="B361" s="38" t="s">
        <v>304</v>
      </c>
      <c r="C361" s="38" t="s">
        <v>260</v>
      </c>
      <c r="D361" s="38" t="s">
        <v>261</v>
      </c>
      <c r="E361" s="39" t="s">
        <v>251</v>
      </c>
      <c r="F361" s="37" t="s">
        <v>763</v>
      </c>
    </row>
    <row r="362" customFormat="false" ht="15" hidden="false" customHeight="false" outlineLevel="0" collapsed="false">
      <c r="A362" s="38" t="s">
        <v>154</v>
      </c>
      <c r="B362" s="38" t="s">
        <v>304</v>
      </c>
      <c r="C362" s="38" t="s">
        <v>262</v>
      </c>
      <c r="D362" s="38" t="s">
        <v>263</v>
      </c>
      <c r="E362" s="39" t="n">
        <v>2</v>
      </c>
      <c r="F362" s="37" t="s">
        <v>764</v>
      </c>
    </row>
    <row r="363" customFormat="false" ht="15" hidden="false" customHeight="false" outlineLevel="0" collapsed="false">
      <c r="A363" s="38" t="s">
        <v>154</v>
      </c>
      <c r="B363" s="38" t="s">
        <v>304</v>
      </c>
      <c r="C363" s="38" t="s">
        <v>264</v>
      </c>
      <c r="D363" s="38" t="s">
        <v>265</v>
      </c>
      <c r="E363" s="39" t="n">
        <v>1</v>
      </c>
      <c r="F363" s="37" t="s">
        <v>765</v>
      </c>
    </row>
    <row r="364" customFormat="false" ht="15" hidden="false" customHeight="false" outlineLevel="0" collapsed="false">
      <c r="A364" s="38" t="s">
        <v>154</v>
      </c>
      <c r="B364" s="38" t="s">
        <v>304</v>
      </c>
      <c r="C364" s="38" t="s">
        <v>266</v>
      </c>
      <c r="D364" s="38" t="s">
        <v>267</v>
      </c>
      <c r="E364" s="39" t="s">
        <v>251</v>
      </c>
      <c r="F364" s="37" t="s">
        <v>766</v>
      </c>
    </row>
    <row r="365" customFormat="false" ht="15" hidden="false" customHeight="false" outlineLevel="0" collapsed="false">
      <c r="A365" s="38" t="s">
        <v>154</v>
      </c>
      <c r="B365" s="38" t="s">
        <v>304</v>
      </c>
      <c r="C365" s="38" t="s">
        <v>268</v>
      </c>
      <c r="D365" s="38" t="s">
        <v>269</v>
      </c>
      <c r="E365" s="39" t="n">
        <v>1</v>
      </c>
      <c r="F365" s="37" t="s">
        <v>767</v>
      </c>
    </row>
    <row r="366" customFormat="false" ht="15" hidden="false" customHeight="false" outlineLevel="0" collapsed="false">
      <c r="A366" s="38" t="s">
        <v>154</v>
      </c>
      <c r="B366" s="38" t="s">
        <v>306</v>
      </c>
      <c r="C366" s="38" t="s">
        <v>270</v>
      </c>
      <c r="D366" s="38" t="s">
        <v>271</v>
      </c>
      <c r="E366" s="39" t="n">
        <v>2</v>
      </c>
      <c r="F366" s="37" t="s">
        <v>768</v>
      </c>
    </row>
    <row r="367" customFormat="false" ht="15" hidden="false" customHeight="false" outlineLevel="0" collapsed="false">
      <c r="A367" s="38" t="s">
        <v>154</v>
      </c>
      <c r="B367" s="38" t="s">
        <v>306</v>
      </c>
      <c r="C367" s="38" t="s">
        <v>272</v>
      </c>
      <c r="D367" s="38" t="s">
        <v>273</v>
      </c>
      <c r="E367" s="39" t="n">
        <v>1</v>
      </c>
      <c r="F367" s="37" t="s">
        <v>769</v>
      </c>
    </row>
    <row r="368" customFormat="false" ht="15" hidden="false" customHeight="false" outlineLevel="0" collapsed="false">
      <c r="A368" s="38" t="s">
        <v>154</v>
      </c>
      <c r="B368" s="38" t="s">
        <v>306</v>
      </c>
      <c r="C368" s="38" t="s">
        <v>274</v>
      </c>
      <c r="D368" s="38" t="s">
        <v>275</v>
      </c>
      <c r="E368" s="39" t="s">
        <v>251</v>
      </c>
      <c r="F368" s="37" t="s">
        <v>770</v>
      </c>
    </row>
    <row r="369" customFormat="false" ht="23.85" hidden="false" customHeight="false" outlineLevel="0" collapsed="false">
      <c r="A369" s="38" t="s">
        <v>154</v>
      </c>
      <c r="B369" s="38" t="s">
        <v>306</v>
      </c>
      <c r="C369" s="38" t="s">
        <v>276</v>
      </c>
      <c r="D369" s="38" t="s">
        <v>277</v>
      </c>
      <c r="E369" s="39" t="n">
        <v>2</v>
      </c>
      <c r="F369" s="37" t="s">
        <v>771</v>
      </c>
    </row>
    <row r="370" customFormat="false" ht="15" hidden="false" customHeight="false" outlineLevel="0" collapsed="false">
      <c r="A370" s="38" t="s">
        <v>154</v>
      </c>
      <c r="B370" s="38" t="s">
        <v>306</v>
      </c>
      <c r="C370" s="38" t="s">
        <v>278</v>
      </c>
      <c r="D370" s="38" t="s">
        <v>279</v>
      </c>
      <c r="E370" s="39" t="n">
        <v>1</v>
      </c>
      <c r="F370" s="37" t="s">
        <v>772</v>
      </c>
    </row>
    <row r="371" customFormat="false" ht="15" hidden="false" customHeight="false" outlineLevel="0" collapsed="false">
      <c r="A371" s="38" t="s">
        <v>154</v>
      </c>
      <c r="B371" s="38" t="s">
        <v>308</v>
      </c>
      <c r="C371" s="38" t="s">
        <v>280</v>
      </c>
      <c r="D371" s="38" t="s">
        <v>281</v>
      </c>
      <c r="E371" s="39" t="n">
        <v>2</v>
      </c>
      <c r="F371" s="37" t="s">
        <v>773</v>
      </c>
    </row>
    <row r="372" customFormat="false" ht="15" hidden="false" customHeight="false" outlineLevel="0" collapsed="false">
      <c r="A372" s="38" t="s">
        <v>154</v>
      </c>
      <c r="B372" s="38" t="s">
        <v>308</v>
      </c>
      <c r="C372" s="38" t="s">
        <v>282</v>
      </c>
      <c r="D372" s="38" t="s">
        <v>283</v>
      </c>
      <c r="E372" s="39" t="n">
        <v>1</v>
      </c>
      <c r="F372" s="37" t="s">
        <v>774</v>
      </c>
    </row>
    <row r="373" customFormat="false" ht="15" hidden="false" customHeight="false" outlineLevel="0" collapsed="false">
      <c r="A373" s="38" t="s">
        <v>154</v>
      </c>
      <c r="B373" s="38" t="s">
        <v>308</v>
      </c>
      <c r="C373" s="38" t="s">
        <v>284</v>
      </c>
      <c r="D373" s="38" t="s">
        <v>285</v>
      </c>
      <c r="E373" s="39" t="n">
        <v>2</v>
      </c>
      <c r="F373" s="37" t="s">
        <v>775</v>
      </c>
    </row>
    <row r="374" customFormat="false" ht="15" hidden="false" customHeight="false" outlineLevel="0" collapsed="false">
      <c r="A374" s="38" t="s">
        <v>154</v>
      </c>
      <c r="B374" s="38" t="s">
        <v>308</v>
      </c>
      <c r="C374" s="38" t="s">
        <v>286</v>
      </c>
      <c r="D374" s="38" t="s">
        <v>287</v>
      </c>
      <c r="E374" s="39" t="s">
        <v>251</v>
      </c>
      <c r="F374" s="37" t="s">
        <v>776</v>
      </c>
    </row>
    <row r="375" customFormat="false" ht="15" hidden="false" customHeight="false" outlineLevel="0" collapsed="false">
      <c r="A375" s="38" t="s">
        <v>154</v>
      </c>
      <c r="B375" s="38" t="s">
        <v>308</v>
      </c>
      <c r="C375" s="38" t="s">
        <v>288</v>
      </c>
      <c r="D375" s="38" t="s">
        <v>289</v>
      </c>
      <c r="E375" s="39" t="n">
        <v>2</v>
      </c>
      <c r="F375" s="37" t="s">
        <v>777</v>
      </c>
    </row>
    <row r="376" customFormat="false" ht="15" hidden="false" customHeight="false" outlineLevel="0" collapsed="false">
      <c r="A376" s="38" t="s">
        <v>154</v>
      </c>
      <c r="B376" s="38" t="s">
        <v>310</v>
      </c>
      <c r="C376" s="38" t="s">
        <v>290</v>
      </c>
      <c r="D376" s="38" t="s">
        <v>291</v>
      </c>
      <c r="E376" s="39" t="n">
        <v>1</v>
      </c>
      <c r="F376" s="37" t="s">
        <v>778</v>
      </c>
    </row>
    <row r="377" customFormat="false" ht="15" hidden="false" customHeight="false" outlineLevel="0" collapsed="false">
      <c r="A377" s="38" t="s">
        <v>154</v>
      </c>
      <c r="B377" s="38" t="s">
        <v>310</v>
      </c>
      <c r="C377" s="38" t="s">
        <v>292</v>
      </c>
      <c r="D377" s="38" t="s">
        <v>293</v>
      </c>
      <c r="E377" s="39" t="n">
        <v>2</v>
      </c>
      <c r="F377" s="37" t="s">
        <v>779</v>
      </c>
    </row>
    <row r="378" customFormat="false" ht="15" hidden="false" customHeight="false" outlineLevel="0" collapsed="false">
      <c r="A378" s="38" t="s">
        <v>154</v>
      </c>
      <c r="B378" s="38" t="s">
        <v>310</v>
      </c>
      <c r="C378" s="38" t="s">
        <v>294</v>
      </c>
      <c r="D378" s="38" t="s">
        <v>295</v>
      </c>
      <c r="E378" s="39" t="n">
        <v>2</v>
      </c>
      <c r="F378" s="37" t="s">
        <v>780</v>
      </c>
    </row>
    <row r="379" customFormat="false" ht="15" hidden="false" customHeight="false" outlineLevel="0" collapsed="false">
      <c r="A379" s="38" t="s">
        <v>162</v>
      </c>
      <c r="B379" s="38" t="s">
        <v>302</v>
      </c>
      <c r="C379" s="38" t="s">
        <v>236</v>
      </c>
      <c r="D379" s="38" t="s">
        <v>237</v>
      </c>
      <c r="E379" s="39" t="n">
        <v>2</v>
      </c>
      <c r="F379" s="37" t="s">
        <v>781</v>
      </c>
    </row>
    <row r="380" customFormat="false" ht="15" hidden="false" customHeight="false" outlineLevel="0" collapsed="false">
      <c r="A380" s="38" t="s">
        <v>162</v>
      </c>
      <c r="B380" s="38" t="s">
        <v>302</v>
      </c>
      <c r="C380" s="38" t="s">
        <v>239</v>
      </c>
      <c r="D380" s="38" t="s">
        <v>240</v>
      </c>
      <c r="E380" s="39" t="n">
        <v>2</v>
      </c>
      <c r="F380" s="37" t="s">
        <v>782</v>
      </c>
    </row>
    <row r="381" customFormat="false" ht="15" hidden="false" customHeight="false" outlineLevel="0" collapsed="false">
      <c r="A381" s="38" t="s">
        <v>162</v>
      </c>
      <c r="B381" s="38" t="s">
        <v>302</v>
      </c>
      <c r="C381" s="38" t="s">
        <v>241</v>
      </c>
      <c r="D381" s="38" t="s">
        <v>242</v>
      </c>
      <c r="E381" s="39" t="s">
        <v>251</v>
      </c>
      <c r="F381" s="37" t="s">
        <v>783</v>
      </c>
    </row>
    <row r="382" customFormat="false" ht="23.85" hidden="false" customHeight="false" outlineLevel="0" collapsed="false">
      <c r="A382" s="38" t="s">
        <v>162</v>
      </c>
      <c r="B382" s="38" t="s">
        <v>302</v>
      </c>
      <c r="C382" s="38" t="s">
        <v>243</v>
      </c>
      <c r="D382" s="38" t="s">
        <v>244</v>
      </c>
      <c r="E382" s="39" t="n">
        <v>1</v>
      </c>
      <c r="F382" s="37" t="s">
        <v>784</v>
      </c>
    </row>
    <row r="383" customFormat="false" ht="15" hidden="false" customHeight="false" outlineLevel="0" collapsed="false">
      <c r="A383" s="38" t="s">
        <v>162</v>
      </c>
      <c r="B383" s="38" t="s">
        <v>302</v>
      </c>
      <c r="C383" s="38" t="s">
        <v>245</v>
      </c>
      <c r="D383" s="38" t="s">
        <v>246</v>
      </c>
      <c r="E383" s="39" t="s">
        <v>251</v>
      </c>
      <c r="F383" s="37" t="s">
        <v>785</v>
      </c>
    </row>
    <row r="384" customFormat="false" ht="15" hidden="false" customHeight="false" outlineLevel="0" collapsed="false">
      <c r="A384" s="38" t="s">
        <v>162</v>
      </c>
      <c r="B384" s="38" t="s">
        <v>302</v>
      </c>
      <c r="C384" s="38" t="s">
        <v>247</v>
      </c>
      <c r="D384" s="38" t="s">
        <v>248</v>
      </c>
      <c r="E384" s="39" t="s">
        <v>251</v>
      </c>
      <c r="F384" s="37" t="s">
        <v>786</v>
      </c>
    </row>
    <row r="385" customFormat="false" ht="15" hidden="false" customHeight="false" outlineLevel="0" collapsed="false">
      <c r="A385" s="38" t="s">
        <v>162</v>
      </c>
      <c r="B385" s="38" t="s">
        <v>302</v>
      </c>
      <c r="C385" s="38" t="s">
        <v>249</v>
      </c>
      <c r="D385" s="38" t="s">
        <v>250</v>
      </c>
      <c r="E385" s="39" t="s">
        <v>251</v>
      </c>
      <c r="F385" s="37" t="s">
        <v>646</v>
      </c>
    </row>
    <row r="386" customFormat="false" ht="15" hidden="false" customHeight="false" outlineLevel="0" collapsed="false">
      <c r="A386" s="38" t="s">
        <v>162</v>
      </c>
      <c r="B386" s="38" t="s">
        <v>302</v>
      </c>
      <c r="C386" s="38" t="s">
        <v>252</v>
      </c>
      <c r="D386" s="38" t="s">
        <v>253</v>
      </c>
      <c r="E386" s="39" t="n">
        <v>2</v>
      </c>
      <c r="F386" s="37" t="s">
        <v>787</v>
      </c>
    </row>
    <row r="387" customFormat="false" ht="15" hidden="false" customHeight="false" outlineLevel="0" collapsed="false">
      <c r="A387" s="38" t="s">
        <v>162</v>
      </c>
      <c r="B387" s="38" t="s">
        <v>304</v>
      </c>
      <c r="C387" s="38" t="s">
        <v>254</v>
      </c>
      <c r="D387" s="38" t="s">
        <v>255</v>
      </c>
      <c r="E387" s="39" t="n">
        <v>2</v>
      </c>
      <c r="F387" s="37" t="s">
        <v>788</v>
      </c>
    </row>
    <row r="388" customFormat="false" ht="15" hidden="false" customHeight="false" outlineLevel="0" collapsed="false">
      <c r="A388" s="38" t="s">
        <v>162</v>
      </c>
      <c r="B388" s="38" t="s">
        <v>304</v>
      </c>
      <c r="C388" s="38" t="s">
        <v>256</v>
      </c>
      <c r="D388" s="38" t="s">
        <v>257</v>
      </c>
      <c r="E388" s="39" t="n">
        <v>1</v>
      </c>
      <c r="F388" s="37" t="s">
        <v>789</v>
      </c>
    </row>
    <row r="389" customFormat="false" ht="15" hidden="false" customHeight="false" outlineLevel="0" collapsed="false">
      <c r="A389" s="38" t="s">
        <v>162</v>
      </c>
      <c r="B389" s="38" t="s">
        <v>304</v>
      </c>
      <c r="C389" s="38" t="s">
        <v>258</v>
      </c>
      <c r="D389" s="38" t="s">
        <v>259</v>
      </c>
      <c r="E389" s="39" t="n">
        <v>1</v>
      </c>
      <c r="F389" s="37" t="s">
        <v>790</v>
      </c>
    </row>
    <row r="390" customFormat="false" ht="15" hidden="false" customHeight="false" outlineLevel="0" collapsed="false">
      <c r="A390" s="38" t="s">
        <v>162</v>
      </c>
      <c r="B390" s="38" t="s">
        <v>304</v>
      </c>
      <c r="C390" s="38" t="s">
        <v>260</v>
      </c>
      <c r="D390" s="38" t="s">
        <v>261</v>
      </c>
      <c r="E390" s="39" t="n">
        <v>2</v>
      </c>
      <c r="F390" s="37" t="s">
        <v>791</v>
      </c>
    </row>
    <row r="391" customFormat="false" ht="15" hidden="false" customHeight="false" outlineLevel="0" collapsed="false">
      <c r="A391" s="38" t="s">
        <v>162</v>
      </c>
      <c r="B391" s="38" t="s">
        <v>304</v>
      </c>
      <c r="C391" s="38" t="s">
        <v>262</v>
      </c>
      <c r="D391" s="38" t="s">
        <v>263</v>
      </c>
      <c r="E391" s="39" t="n">
        <v>2</v>
      </c>
      <c r="F391" s="37" t="s">
        <v>792</v>
      </c>
    </row>
    <row r="392" customFormat="false" ht="15" hidden="false" customHeight="false" outlineLevel="0" collapsed="false">
      <c r="A392" s="38" t="s">
        <v>162</v>
      </c>
      <c r="B392" s="38" t="s">
        <v>304</v>
      </c>
      <c r="C392" s="38" t="s">
        <v>264</v>
      </c>
      <c r="D392" s="38" t="s">
        <v>265</v>
      </c>
      <c r="E392" s="39" t="n">
        <v>1</v>
      </c>
      <c r="F392" s="37" t="s">
        <v>793</v>
      </c>
    </row>
    <row r="393" customFormat="false" ht="15" hidden="false" customHeight="false" outlineLevel="0" collapsed="false">
      <c r="A393" s="38" t="s">
        <v>162</v>
      </c>
      <c r="B393" s="38" t="s">
        <v>304</v>
      </c>
      <c r="C393" s="38" t="s">
        <v>266</v>
      </c>
      <c r="D393" s="38" t="s">
        <v>267</v>
      </c>
      <c r="E393" s="39" t="n">
        <v>1</v>
      </c>
      <c r="F393" s="37" t="s">
        <v>794</v>
      </c>
    </row>
    <row r="394" customFormat="false" ht="15" hidden="false" customHeight="false" outlineLevel="0" collapsed="false">
      <c r="A394" s="38" t="s">
        <v>162</v>
      </c>
      <c r="B394" s="38" t="s">
        <v>304</v>
      </c>
      <c r="C394" s="38" t="s">
        <v>268</v>
      </c>
      <c r="D394" s="38" t="s">
        <v>269</v>
      </c>
      <c r="E394" s="39" t="n">
        <v>1</v>
      </c>
      <c r="F394" s="37" t="s">
        <v>795</v>
      </c>
    </row>
    <row r="395" customFormat="false" ht="15" hidden="false" customHeight="false" outlineLevel="0" collapsed="false">
      <c r="A395" s="38" t="s">
        <v>162</v>
      </c>
      <c r="B395" s="38" t="s">
        <v>306</v>
      </c>
      <c r="C395" s="38" t="s">
        <v>270</v>
      </c>
      <c r="D395" s="38" t="s">
        <v>271</v>
      </c>
      <c r="E395" s="39" t="n">
        <v>2</v>
      </c>
      <c r="F395" s="37" t="s">
        <v>796</v>
      </c>
    </row>
    <row r="396" customFormat="false" ht="15" hidden="false" customHeight="false" outlineLevel="0" collapsed="false">
      <c r="A396" s="38" t="s">
        <v>162</v>
      </c>
      <c r="B396" s="38" t="s">
        <v>306</v>
      </c>
      <c r="C396" s="38" t="s">
        <v>272</v>
      </c>
      <c r="D396" s="38" t="s">
        <v>273</v>
      </c>
      <c r="E396" s="39" t="s">
        <v>251</v>
      </c>
      <c r="F396" s="37" t="s">
        <v>797</v>
      </c>
    </row>
    <row r="397" customFormat="false" ht="15" hidden="false" customHeight="false" outlineLevel="0" collapsed="false">
      <c r="A397" s="38" t="s">
        <v>162</v>
      </c>
      <c r="B397" s="38" t="s">
        <v>306</v>
      </c>
      <c r="C397" s="38" t="s">
        <v>274</v>
      </c>
      <c r="D397" s="38" t="s">
        <v>275</v>
      </c>
      <c r="E397" s="39" t="s">
        <v>251</v>
      </c>
      <c r="F397" s="37" t="s">
        <v>798</v>
      </c>
    </row>
    <row r="398" customFormat="false" ht="15" hidden="false" customHeight="false" outlineLevel="0" collapsed="false">
      <c r="A398" s="38" t="s">
        <v>162</v>
      </c>
      <c r="B398" s="38" t="s">
        <v>306</v>
      </c>
      <c r="C398" s="38" t="s">
        <v>276</v>
      </c>
      <c r="D398" s="38" t="s">
        <v>277</v>
      </c>
      <c r="E398" s="39" t="n">
        <v>2</v>
      </c>
      <c r="F398" s="37" t="s">
        <v>799</v>
      </c>
    </row>
    <row r="399" customFormat="false" ht="15" hidden="false" customHeight="false" outlineLevel="0" collapsed="false">
      <c r="A399" s="38" t="s">
        <v>162</v>
      </c>
      <c r="B399" s="38" t="s">
        <v>306</v>
      </c>
      <c r="C399" s="38" t="s">
        <v>278</v>
      </c>
      <c r="D399" s="38" t="s">
        <v>279</v>
      </c>
      <c r="E399" s="39" t="n">
        <v>1</v>
      </c>
      <c r="F399" s="37" t="s">
        <v>800</v>
      </c>
    </row>
    <row r="400" customFormat="false" ht="15" hidden="false" customHeight="false" outlineLevel="0" collapsed="false">
      <c r="A400" s="38" t="s">
        <v>162</v>
      </c>
      <c r="B400" s="38" t="s">
        <v>308</v>
      </c>
      <c r="C400" s="38" t="s">
        <v>280</v>
      </c>
      <c r="D400" s="38" t="s">
        <v>281</v>
      </c>
      <c r="E400" s="39" t="n">
        <v>1</v>
      </c>
      <c r="F400" s="37" t="s">
        <v>801</v>
      </c>
    </row>
    <row r="401" customFormat="false" ht="15" hidden="false" customHeight="false" outlineLevel="0" collapsed="false">
      <c r="A401" s="38" t="s">
        <v>162</v>
      </c>
      <c r="B401" s="38" t="s">
        <v>308</v>
      </c>
      <c r="C401" s="38" t="s">
        <v>282</v>
      </c>
      <c r="D401" s="38" t="s">
        <v>283</v>
      </c>
      <c r="E401" s="39" t="s">
        <v>251</v>
      </c>
      <c r="F401" s="37" t="s">
        <v>802</v>
      </c>
    </row>
    <row r="402" customFormat="false" ht="15" hidden="false" customHeight="false" outlineLevel="0" collapsed="false">
      <c r="A402" s="38" t="s">
        <v>162</v>
      </c>
      <c r="B402" s="38" t="s">
        <v>308</v>
      </c>
      <c r="C402" s="38" t="s">
        <v>284</v>
      </c>
      <c r="D402" s="38" t="s">
        <v>285</v>
      </c>
      <c r="E402" s="39" t="s">
        <v>251</v>
      </c>
      <c r="F402" s="37" t="s">
        <v>803</v>
      </c>
    </row>
    <row r="403" customFormat="false" ht="15" hidden="false" customHeight="false" outlineLevel="0" collapsed="false">
      <c r="A403" s="38" t="s">
        <v>162</v>
      </c>
      <c r="B403" s="38" t="s">
        <v>308</v>
      </c>
      <c r="C403" s="38" t="s">
        <v>286</v>
      </c>
      <c r="D403" s="38" t="s">
        <v>287</v>
      </c>
      <c r="E403" s="39" t="n">
        <v>2</v>
      </c>
      <c r="F403" s="37" t="s">
        <v>804</v>
      </c>
    </row>
    <row r="404" customFormat="false" ht="15" hidden="false" customHeight="false" outlineLevel="0" collapsed="false">
      <c r="A404" s="38" t="s">
        <v>162</v>
      </c>
      <c r="B404" s="38" t="s">
        <v>308</v>
      </c>
      <c r="C404" s="38" t="s">
        <v>288</v>
      </c>
      <c r="D404" s="38" t="s">
        <v>289</v>
      </c>
      <c r="E404" s="39" t="n">
        <v>1</v>
      </c>
      <c r="F404" s="37" t="s">
        <v>805</v>
      </c>
    </row>
    <row r="405" customFormat="false" ht="15" hidden="false" customHeight="false" outlineLevel="0" collapsed="false">
      <c r="A405" s="38" t="s">
        <v>162</v>
      </c>
      <c r="B405" s="38" t="s">
        <v>310</v>
      </c>
      <c r="C405" s="38" t="s">
        <v>290</v>
      </c>
      <c r="D405" s="38" t="s">
        <v>291</v>
      </c>
      <c r="E405" s="39" t="s">
        <v>251</v>
      </c>
      <c r="F405" s="37" t="s">
        <v>806</v>
      </c>
    </row>
    <row r="406" customFormat="false" ht="15" hidden="false" customHeight="false" outlineLevel="0" collapsed="false">
      <c r="A406" s="38" t="s">
        <v>162</v>
      </c>
      <c r="B406" s="38" t="s">
        <v>310</v>
      </c>
      <c r="C406" s="38" t="s">
        <v>292</v>
      </c>
      <c r="D406" s="38" t="s">
        <v>293</v>
      </c>
      <c r="E406" s="39" t="s">
        <v>251</v>
      </c>
      <c r="F406" s="37" t="s">
        <v>807</v>
      </c>
    </row>
    <row r="407" customFormat="false" ht="15" hidden="false" customHeight="false" outlineLevel="0" collapsed="false">
      <c r="A407" s="38" t="s">
        <v>162</v>
      </c>
      <c r="B407" s="38" t="s">
        <v>310</v>
      </c>
      <c r="C407" s="38" t="s">
        <v>294</v>
      </c>
      <c r="D407" s="38" t="s">
        <v>295</v>
      </c>
      <c r="E407" s="39" t="n">
        <v>1</v>
      </c>
      <c r="F407" s="37" t="s">
        <v>808</v>
      </c>
    </row>
    <row r="408" customFormat="false" ht="15" hidden="false" customHeight="false" outlineLevel="0" collapsed="false">
      <c r="A408" s="38" t="s">
        <v>171</v>
      </c>
      <c r="B408" s="38" t="s">
        <v>302</v>
      </c>
      <c r="C408" s="38" t="s">
        <v>236</v>
      </c>
      <c r="D408" s="38" t="s">
        <v>237</v>
      </c>
      <c r="E408" s="39" t="n">
        <v>2</v>
      </c>
      <c r="F408" s="37" t="s">
        <v>809</v>
      </c>
    </row>
    <row r="409" customFormat="false" ht="15" hidden="false" customHeight="false" outlineLevel="0" collapsed="false">
      <c r="A409" s="38" t="s">
        <v>171</v>
      </c>
      <c r="B409" s="38" t="s">
        <v>302</v>
      </c>
      <c r="C409" s="38" t="s">
        <v>239</v>
      </c>
      <c r="D409" s="38" t="s">
        <v>240</v>
      </c>
      <c r="E409" s="39" t="n">
        <v>1</v>
      </c>
      <c r="F409" s="37" t="s">
        <v>810</v>
      </c>
    </row>
    <row r="410" customFormat="false" ht="15" hidden="false" customHeight="false" outlineLevel="0" collapsed="false">
      <c r="A410" s="38" t="s">
        <v>171</v>
      </c>
      <c r="B410" s="38" t="s">
        <v>302</v>
      </c>
      <c r="C410" s="38" t="s">
        <v>241</v>
      </c>
      <c r="D410" s="38" t="s">
        <v>242</v>
      </c>
      <c r="E410" s="39" t="n">
        <v>0</v>
      </c>
      <c r="F410" s="37" t="s">
        <v>811</v>
      </c>
    </row>
    <row r="411" customFormat="false" ht="15" hidden="false" customHeight="false" outlineLevel="0" collapsed="false">
      <c r="A411" s="38" t="s">
        <v>171</v>
      </c>
      <c r="B411" s="38" t="s">
        <v>302</v>
      </c>
      <c r="C411" s="38" t="s">
        <v>243</v>
      </c>
      <c r="D411" s="38" t="s">
        <v>244</v>
      </c>
      <c r="E411" s="39" t="n">
        <v>2</v>
      </c>
      <c r="F411" s="37" t="s">
        <v>812</v>
      </c>
    </row>
    <row r="412" customFormat="false" ht="15" hidden="false" customHeight="false" outlineLevel="0" collapsed="false">
      <c r="A412" s="38" t="s">
        <v>171</v>
      </c>
      <c r="B412" s="38" t="s">
        <v>302</v>
      </c>
      <c r="C412" s="38" t="s">
        <v>245</v>
      </c>
      <c r="D412" s="38" t="s">
        <v>246</v>
      </c>
      <c r="E412" s="39" t="s">
        <v>251</v>
      </c>
      <c r="F412" s="37" t="s">
        <v>813</v>
      </c>
    </row>
    <row r="413" customFormat="false" ht="15" hidden="false" customHeight="false" outlineLevel="0" collapsed="false">
      <c r="A413" s="38" t="s">
        <v>171</v>
      </c>
      <c r="B413" s="38" t="s">
        <v>302</v>
      </c>
      <c r="C413" s="38" t="s">
        <v>247</v>
      </c>
      <c r="D413" s="38" t="s">
        <v>248</v>
      </c>
      <c r="E413" s="39" t="s">
        <v>251</v>
      </c>
      <c r="F413" s="37" t="s">
        <v>814</v>
      </c>
    </row>
    <row r="414" customFormat="false" ht="15" hidden="false" customHeight="false" outlineLevel="0" collapsed="false">
      <c r="A414" s="38" t="s">
        <v>171</v>
      </c>
      <c r="B414" s="38" t="s">
        <v>302</v>
      </c>
      <c r="C414" s="38" t="s">
        <v>249</v>
      </c>
      <c r="D414" s="38" t="s">
        <v>250</v>
      </c>
      <c r="E414" s="39" t="s">
        <v>251</v>
      </c>
      <c r="F414" s="37" t="s">
        <v>646</v>
      </c>
    </row>
    <row r="415" customFormat="false" ht="15" hidden="false" customHeight="false" outlineLevel="0" collapsed="false">
      <c r="A415" s="38" t="s">
        <v>171</v>
      </c>
      <c r="B415" s="38" t="s">
        <v>302</v>
      </c>
      <c r="C415" s="38" t="s">
        <v>252</v>
      </c>
      <c r="D415" s="38" t="s">
        <v>253</v>
      </c>
      <c r="E415" s="39" t="n">
        <v>2</v>
      </c>
      <c r="F415" s="37" t="s">
        <v>815</v>
      </c>
    </row>
    <row r="416" customFormat="false" ht="15" hidden="false" customHeight="false" outlineLevel="0" collapsed="false">
      <c r="A416" s="38" t="s">
        <v>171</v>
      </c>
      <c r="B416" s="38" t="s">
        <v>304</v>
      </c>
      <c r="C416" s="38" t="s">
        <v>254</v>
      </c>
      <c r="D416" s="38" t="s">
        <v>255</v>
      </c>
      <c r="E416" s="39" t="n">
        <v>2</v>
      </c>
      <c r="F416" s="37" t="s">
        <v>816</v>
      </c>
    </row>
    <row r="417" customFormat="false" ht="15" hidden="false" customHeight="false" outlineLevel="0" collapsed="false">
      <c r="A417" s="38" t="s">
        <v>171</v>
      </c>
      <c r="B417" s="38" t="s">
        <v>304</v>
      </c>
      <c r="C417" s="38" t="s">
        <v>256</v>
      </c>
      <c r="D417" s="38" t="s">
        <v>257</v>
      </c>
      <c r="E417" s="39" t="n">
        <v>1</v>
      </c>
      <c r="F417" s="37" t="s">
        <v>817</v>
      </c>
    </row>
    <row r="418" customFormat="false" ht="15" hidden="false" customHeight="false" outlineLevel="0" collapsed="false">
      <c r="A418" s="38" t="s">
        <v>171</v>
      </c>
      <c r="B418" s="38" t="s">
        <v>304</v>
      </c>
      <c r="C418" s="38" t="s">
        <v>258</v>
      </c>
      <c r="D418" s="38" t="s">
        <v>259</v>
      </c>
      <c r="E418" s="39" t="s">
        <v>251</v>
      </c>
      <c r="F418" s="37" t="s">
        <v>818</v>
      </c>
    </row>
    <row r="419" customFormat="false" ht="15" hidden="false" customHeight="false" outlineLevel="0" collapsed="false">
      <c r="A419" s="38" t="s">
        <v>171</v>
      </c>
      <c r="B419" s="38" t="s">
        <v>304</v>
      </c>
      <c r="C419" s="38" t="s">
        <v>260</v>
      </c>
      <c r="D419" s="38" t="s">
        <v>261</v>
      </c>
      <c r="E419" s="39" t="n">
        <v>2</v>
      </c>
      <c r="F419" s="37" t="s">
        <v>819</v>
      </c>
    </row>
    <row r="420" customFormat="false" ht="15" hidden="false" customHeight="false" outlineLevel="0" collapsed="false">
      <c r="A420" s="38" t="s">
        <v>171</v>
      </c>
      <c r="B420" s="38" t="s">
        <v>304</v>
      </c>
      <c r="C420" s="38" t="s">
        <v>262</v>
      </c>
      <c r="D420" s="38" t="s">
        <v>263</v>
      </c>
      <c r="E420" s="39" t="n">
        <v>1</v>
      </c>
      <c r="F420" s="37" t="s">
        <v>820</v>
      </c>
    </row>
    <row r="421" customFormat="false" ht="15" hidden="false" customHeight="false" outlineLevel="0" collapsed="false">
      <c r="A421" s="38" t="s">
        <v>171</v>
      </c>
      <c r="B421" s="38" t="s">
        <v>304</v>
      </c>
      <c r="C421" s="38" t="s">
        <v>264</v>
      </c>
      <c r="D421" s="38" t="s">
        <v>265</v>
      </c>
      <c r="E421" s="39" t="n">
        <v>1</v>
      </c>
      <c r="F421" s="37" t="s">
        <v>821</v>
      </c>
    </row>
    <row r="422" customFormat="false" ht="15" hidden="false" customHeight="false" outlineLevel="0" collapsed="false">
      <c r="A422" s="38" t="s">
        <v>171</v>
      </c>
      <c r="B422" s="38" t="s">
        <v>304</v>
      </c>
      <c r="C422" s="38" t="s">
        <v>266</v>
      </c>
      <c r="D422" s="38" t="s">
        <v>267</v>
      </c>
      <c r="E422" s="39" t="n">
        <v>2</v>
      </c>
      <c r="F422" s="37" t="s">
        <v>822</v>
      </c>
    </row>
    <row r="423" customFormat="false" ht="15" hidden="false" customHeight="false" outlineLevel="0" collapsed="false">
      <c r="A423" s="38" t="s">
        <v>171</v>
      </c>
      <c r="B423" s="38" t="s">
        <v>304</v>
      </c>
      <c r="C423" s="38" t="s">
        <v>268</v>
      </c>
      <c r="D423" s="38" t="s">
        <v>269</v>
      </c>
      <c r="E423" s="39" t="n">
        <v>2</v>
      </c>
      <c r="F423" s="37" t="s">
        <v>823</v>
      </c>
    </row>
    <row r="424" customFormat="false" ht="15" hidden="false" customHeight="false" outlineLevel="0" collapsed="false">
      <c r="A424" s="38" t="s">
        <v>171</v>
      </c>
      <c r="B424" s="38" t="s">
        <v>306</v>
      </c>
      <c r="C424" s="38" t="s">
        <v>270</v>
      </c>
      <c r="D424" s="38" t="s">
        <v>271</v>
      </c>
      <c r="E424" s="39" t="n">
        <v>2</v>
      </c>
      <c r="F424" s="37" t="s">
        <v>824</v>
      </c>
    </row>
    <row r="425" customFormat="false" ht="15" hidden="false" customHeight="false" outlineLevel="0" collapsed="false">
      <c r="A425" s="38" t="s">
        <v>171</v>
      </c>
      <c r="B425" s="38" t="s">
        <v>306</v>
      </c>
      <c r="C425" s="38" t="s">
        <v>272</v>
      </c>
      <c r="D425" s="38" t="s">
        <v>273</v>
      </c>
      <c r="E425" s="39" t="n">
        <v>1</v>
      </c>
      <c r="F425" s="37" t="s">
        <v>825</v>
      </c>
    </row>
    <row r="426" customFormat="false" ht="15" hidden="false" customHeight="false" outlineLevel="0" collapsed="false">
      <c r="A426" s="38" t="s">
        <v>171</v>
      </c>
      <c r="B426" s="38" t="s">
        <v>306</v>
      </c>
      <c r="C426" s="38" t="s">
        <v>274</v>
      </c>
      <c r="D426" s="38" t="s">
        <v>275</v>
      </c>
      <c r="E426" s="39" t="n">
        <v>2</v>
      </c>
      <c r="F426" s="37" t="s">
        <v>826</v>
      </c>
    </row>
    <row r="427" customFormat="false" ht="15" hidden="false" customHeight="false" outlineLevel="0" collapsed="false">
      <c r="A427" s="38" t="s">
        <v>171</v>
      </c>
      <c r="B427" s="38" t="s">
        <v>306</v>
      </c>
      <c r="C427" s="38" t="s">
        <v>276</v>
      </c>
      <c r="D427" s="38" t="s">
        <v>277</v>
      </c>
      <c r="E427" s="39" t="s">
        <v>251</v>
      </c>
      <c r="F427" s="37" t="s">
        <v>827</v>
      </c>
    </row>
    <row r="428" customFormat="false" ht="15" hidden="false" customHeight="false" outlineLevel="0" collapsed="false">
      <c r="A428" s="38" t="s">
        <v>171</v>
      </c>
      <c r="B428" s="38" t="s">
        <v>306</v>
      </c>
      <c r="C428" s="38" t="s">
        <v>278</v>
      </c>
      <c r="D428" s="38" t="s">
        <v>279</v>
      </c>
      <c r="E428" s="39" t="n">
        <v>1</v>
      </c>
      <c r="F428" s="37" t="s">
        <v>828</v>
      </c>
    </row>
    <row r="429" customFormat="false" ht="15" hidden="false" customHeight="false" outlineLevel="0" collapsed="false">
      <c r="A429" s="38" t="s">
        <v>171</v>
      </c>
      <c r="B429" s="38" t="s">
        <v>308</v>
      </c>
      <c r="C429" s="38" t="s">
        <v>280</v>
      </c>
      <c r="D429" s="38" t="s">
        <v>281</v>
      </c>
      <c r="E429" s="39" t="n">
        <v>1</v>
      </c>
      <c r="F429" s="37" t="s">
        <v>829</v>
      </c>
    </row>
    <row r="430" customFormat="false" ht="15" hidden="false" customHeight="false" outlineLevel="0" collapsed="false">
      <c r="A430" s="38" t="s">
        <v>171</v>
      </c>
      <c r="B430" s="38" t="s">
        <v>308</v>
      </c>
      <c r="C430" s="38" t="s">
        <v>282</v>
      </c>
      <c r="D430" s="38" t="s">
        <v>283</v>
      </c>
      <c r="E430" s="39" t="n">
        <v>2</v>
      </c>
      <c r="F430" s="37" t="s">
        <v>830</v>
      </c>
    </row>
    <row r="431" customFormat="false" ht="15" hidden="false" customHeight="false" outlineLevel="0" collapsed="false">
      <c r="A431" s="38" t="s">
        <v>171</v>
      </c>
      <c r="B431" s="38" t="s">
        <v>308</v>
      </c>
      <c r="C431" s="38" t="s">
        <v>284</v>
      </c>
      <c r="D431" s="38" t="s">
        <v>285</v>
      </c>
      <c r="E431" s="39" t="n">
        <v>1</v>
      </c>
      <c r="F431" s="37" t="s">
        <v>831</v>
      </c>
    </row>
    <row r="432" customFormat="false" ht="15" hidden="false" customHeight="false" outlineLevel="0" collapsed="false">
      <c r="A432" s="38" t="s">
        <v>171</v>
      </c>
      <c r="B432" s="38" t="s">
        <v>308</v>
      </c>
      <c r="C432" s="38" t="s">
        <v>286</v>
      </c>
      <c r="D432" s="38" t="s">
        <v>287</v>
      </c>
      <c r="E432" s="39" t="s">
        <v>251</v>
      </c>
      <c r="F432" s="37" t="s">
        <v>832</v>
      </c>
    </row>
    <row r="433" customFormat="false" ht="15" hidden="false" customHeight="false" outlineLevel="0" collapsed="false">
      <c r="A433" s="38" t="s">
        <v>171</v>
      </c>
      <c r="B433" s="38" t="s">
        <v>308</v>
      </c>
      <c r="C433" s="38" t="s">
        <v>288</v>
      </c>
      <c r="D433" s="38" t="s">
        <v>289</v>
      </c>
      <c r="E433" s="39" t="s">
        <v>251</v>
      </c>
      <c r="F433" s="37" t="s">
        <v>833</v>
      </c>
    </row>
    <row r="434" customFormat="false" ht="15" hidden="false" customHeight="false" outlineLevel="0" collapsed="false">
      <c r="A434" s="38" t="s">
        <v>171</v>
      </c>
      <c r="B434" s="38" t="s">
        <v>310</v>
      </c>
      <c r="C434" s="38" t="s">
        <v>290</v>
      </c>
      <c r="D434" s="38" t="s">
        <v>291</v>
      </c>
      <c r="E434" s="39" t="n">
        <v>0</v>
      </c>
      <c r="F434" s="37" t="s">
        <v>834</v>
      </c>
    </row>
    <row r="435" customFormat="false" ht="15" hidden="false" customHeight="false" outlineLevel="0" collapsed="false">
      <c r="A435" s="38" t="s">
        <v>171</v>
      </c>
      <c r="B435" s="38" t="s">
        <v>310</v>
      </c>
      <c r="C435" s="38" t="s">
        <v>292</v>
      </c>
      <c r="D435" s="38" t="s">
        <v>293</v>
      </c>
      <c r="E435" s="39" t="n">
        <v>1</v>
      </c>
      <c r="F435" s="37" t="s">
        <v>835</v>
      </c>
    </row>
    <row r="436" customFormat="false" ht="15" hidden="false" customHeight="false" outlineLevel="0" collapsed="false">
      <c r="A436" s="38" t="s">
        <v>171</v>
      </c>
      <c r="B436" s="38" t="s">
        <v>310</v>
      </c>
      <c r="C436" s="38" t="s">
        <v>294</v>
      </c>
      <c r="D436" s="38" t="s">
        <v>295</v>
      </c>
      <c r="E436" s="39" t="n">
        <v>2</v>
      </c>
      <c r="F436" s="37" t="s">
        <v>836</v>
      </c>
    </row>
    <row r="437" customFormat="false" ht="15" hidden="false" customHeight="false" outlineLevel="0" collapsed="false">
      <c r="A437" s="38" t="s">
        <v>179</v>
      </c>
      <c r="B437" s="38" t="s">
        <v>302</v>
      </c>
      <c r="C437" s="38" t="s">
        <v>236</v>
      </c>
      <c r="D437" s="38" t="s">
        <v>237</v>
      </c>
      <c r="E437" s="39" t="n">
        <v>2</v>
      </c>
      <c r="F437" s="37" t="s">
        <v>837</v>
      </c>
    </row>
    <row r="438" customFormat="false" ht="15" hidden="false" customHeight="false" outlineLevel="0" collapsed="false">
      <c r="A438" s="38" t="s">
        <v>179</v>
      </c>
      <c r="B438" s="38" t="s">
        <v>302</v>
      </c>
      <c r="C438" s="38" t="s">
        <v>239</v>
      </c>
      <c r="D438" s="38" t="s">
        <v>240</v>
      </c>
      <c r="E438" s="39" t="n">
        <v>2</v>
      </c>
      <c r="F438" s="37" t="s">
        <v>838</v>
      </c>
    </row>
    <row r="439" customFormat="false" ht="15" hidden="false" customHeight="false" outlineLevel="0" collapsed="false">
      <c r="A439" s="38" t="s">
        <v>179</v>
      </c>
      <c r="B439" s="38" t="s">
        <v>302</v>
      </c>
      <c r="C439" s="38" t="s">
        <v>241</v>
      </c>
      <c r="D439" s="38" t="s">
        <v>242</v>
      </c>
      <c r="E439" s="39" t="n">
        <v>2</v>
      </c>
      <c r="F439" s="37" t="s">
        <v>839</v>
      </c>
    </row>
    <row r="440" customFormat="false" ht="15" hidden="false" customHeight="false" outlineLevel="0" collapsed="false">
      <c r="A440" s="38" t="s">
        <v>179</v>
      </c>
      <c r="B440" s="38" t="s">
        <v>302</v>
      </c>
      <c r="C440" s="38" t="s">
        <v>243</v>
      </c>
      <c r="D440" s="38" t="s">
        <v>244</v>
      </c>
      <c r="E440" s="39" t="n">
        <v>1</v>
      </c>
      <c r="F440" s="37" t="s">
        <v>840</v>
      </c>
    </row>
    <row r="441" customFormat="false" ht="15" hidden="false" customHeight="false" outlineLevel="0" collapsed="false">
      <c r="A441" s="38" t="s">
        <v>179</v>
      </c>
      <c r="B441" s="38" t="s">
        <v>302</v>
      </c>
      <c r="C441" s="38" t="s">
        <v>245</v>
      </c>
      <c r="D441" s="38" t="s">
        <v>246</v>
      </c>
      <c r="E441" s="39" t="n">
        <v>2</v>
      </c>
      <c r="F441" s="37" t="s">
        <v>841</v>
      </c>
    </row>
    <row r="442" customFormat="false" ht="15" hidden="false" customHeight="false" outlineLevel="0" collapsed="false">
      <c r="A442" s="38" t="s">
        <v>179</v>
      </c>
      <c r="B442" s="38" t="s">
        <v>302</v>
      </c>
      <c r="C442" s="38" t="s">
        <v>247</v>
      </c>
      <c r="D442" s="38" t="s">
        <v>248</v>
      </c>
      <c r="E442" s="39" t="n">
        <v>2</v>
      </c>
      <c r="F442" s="37" t="s">
        <v>842</v>
      </c>
    </row>
    <row r="443" customFormat="false" ht="15" hidden="false" customHeight="false" outlineLevel="0" collapsed="false">
      <c r="A443" s="38" t="s">
        <v>179</v>
      </c>
      <c r="B443" s="38" t="s">
        <v>302</v>
      </c>
      <c r="C443" s="38" t="s">
        <v>249</v>
      </c>
      <c r="D443" s="38" t="s">
        <v>250</v>
      </c>
      <c r="E443" s="39" t="s">
        <v>251</v>
      </c>
      <c r="F443" s="37" t="s">
        <v>446</v>
      </c>
    </row>
    <row r="444" customFormat="false" ht="15" hidden="false" customHeight="false" outlineLevel="0" collapsed="false">
      <c r="A444" s="38" t="s">
        <v>179</v>
      </c>
      <c r="B444" s="38" t="s">
        <v>302</v>
      </c>
      <c r="C444" s="38" t="s">
        <v>252</v>
      </c>
      <c r="D444" s="38" t="s">
        <v>253</v>
      </c>
      <c r="E444" s="39" t="n">
        <v>2</v>
      </c>
      <c r="F444" s="37" t="s">
        <v>843</v>
      </c>
    </row>
    <row r="445" customFormat="false" ht="15" hidden="false" customHeight="false" outlineLevel="0" collapsed="false">
      <c r="A445" s="38" t="s">
        <v>179</v>
      </c>
      <c r="B445" s="38" t="s">
        <v>304</v>
      </c>
      <c r="C445" s="38" t="s">
        <v>254</v>
      </c>
      <c r="D445" s="38" t="s">
        <v>255</v>
      </c>
      <c r="E445" s="39" t="n">
        <v>1</v>
      </c>
      <c r="F445" s="37" t="s">
        <v>844</v>
      </c>
    </row>
    <row r="446" customFormat="false" ht="15" hidden="false" customHeight="false" outlineLevel="0" collapsed="false">
      <c r="A446" s="38" t="s">
        <v>179</v>
      </c>
      <c r="B446" s="38" t="s">
        <v>304</v>
      </c>
      <c r="C446" s="38" t="s">
        <v>256</v>
      </c>
      <c r="D446" s="38" t="s">
        <v>257</v>
      </c>
      <c r="E446" s="39" t="n">
        <v>1</v>
      </c>
      <c r="F446" s="37" t="s">
        <v>845</v>
      </c>
    </row>
    <row r="447" customFormat="false" ht="15" hidden="false" customHeight="false" outlineLevel="0" collapsed="false">
      <c r="A447" s="38" t="s">
        <v>179</v>
      </c>
      <c r="B447" s="38" t="s">
        <v>304</v>
      </c>
      <c r="C447" s="38" t="s">
        <v>258</v>
      </c>
      <c r="D447" s="38" t="s">
        <v>259</v>
      </c>
      <c r="E447" s="39" t="n">
        <v>1</v>
      </c>
      <c r="F447" s="37" t="s">
        <v>846</v>
      </c>
    </row>
    <row r="448" customFormat="false" ht="15" hidden="false" customHeight="false" outlineLevel="0" collapsed="false">
      <c r="A448" s="38" t="s">
        <v>179</v>
      </c>
      <c r="B448" s="38" t="s">
        <v>304</v>
      </c>
      <c r="C448" s="38" t="s">
        <v>260</v>
      </c>
      <c r="D448" s="38" t="s">
        <v>261</v>
      </c>
      <c r="E448" s="39" t="n">
        <v>1</v>
      </c>
      <c r="F448" s="37" t="s">
        <v>847</v>
      </c>
    </row>
    <row r="449" customFormat="false" ht="15" hidden="false" customHeight="false" outlineLevel="0" collapsed="false">
      <c r="A449" s="38" t="s">
        <v>179</v>
      </c>
      <c r="B449" s="38" t="s">
        <v>304</v>
      </c>
      <c r="C449" s="38" t="s">
        <v>262</v>
      </c>
      <c r="D449" s="38" t="s">
        <v>263</v>
      </c>
      <c r="E449" s="39" t="n">
        <v>0</v>
      </c>
      <c r="F449" s="37" t="s">
        <v>848</v>
      </c>
    </row>
    <row r="450" customFormat="false" ht="15" hidden="false" customHeight="false" outlineLevel="0" collapsed="false">
      <c r="A450" s="38" t="s">
        <v>179</v>
      </c>
      <c r="B450" s="38" t="s">
        <v>304</v>
      </c>
      <c r="C450" s="38" t="s">
        <v>264</v>
      </c>
      <c r="D450" s="38" t="s">
        <v>265</v>
      </c>
      <c r="E450" s="39" t="n">
        <v>1</v>
      </c>
      <c r="F450" s="37" t="s">
        <v>849</v>
      </c>
    </row>
    <row r="451" customFormat="false" ht="15" hidden="false" customHeight="false" outlineLevel="0" collapsed="false">
      <c r="A451" s="38" t="s">
        <v>179</v>
      </c>
      <c r="B451" s="38" t="s">
        <v>304</v>
      </c>
      <c r="C451" s="38" t="s">
        <v>266</v>
      </c>
      <c r="D451" s="38" t="s">
        <v>267</v>
      </c>
      <c r="E451" s="39" t="n">
        <v>0</v>
      </c>
      <c r="F451" s="37" t="s">
        <v>850</v>
      </c>
    </row>
    <row r="452" customFormat="false" ht="15" hidden="false" customHeight="false" outlineLevel="0" collapsed="false">
      <c r="A452" s="38" t="s">
        <v>179</v>
      </c>
      <c r="B452" s="38" t="s">
        <v>304</v>
      </c>
      <c r="C452" s="38" t="s">
        <v>268</v>
      </c>
      <c r="D452" s="38" t="s">
        <v>269</v>
      </c>
      <c r="E452" s="39" t="n">
        <v>0</v>
      </c>
      <c r="F452" s="37" t="s">
        <v>851</v>
      </c>
    </row>
    <row r="453" customFormat="false" ht="15" hidden="false" customHeight="false" outlineLevel="0" collapsed="false">
      <c r="A453" s="38" t="s">
        <v>179</v>
      </c>
      <c r="B453" s="38" t="s">
        <v>306</v>
      </c>
      <c r="C453" s="38" t="s">
        <v>270</v>
      </c>
      <c r="D453" s="38" t="s">
        <v>271</v>
      </c>
      <c r="E453" s="39" t="n">
        <v>2</v>
      </c>
      <c r="F453" s="37" t="s">
        <v>852</v>
      </c>
    </row>
    <row r="454" customFormat="false" ht="15" hidden="false" customHeight="false" outlineLevel="0" collapsed="false">
      <c r="A454" s="38" t="s">
        <v>179</v>
      </c>
      <c r="B454" s="38" t="s">
        <v>306</v>
      </c>
      <c r="C454" s="38" t="s">
        <v>272</v>
      </c>
      <c r="D454" s="38" t="s">
        <v>273</v>
      </c>
      <c r="E454" s="39" t="n">
        <v>0</v>
      </c>
      <c r="F454" s="37" t="s">
        <v>853</v>
      </c>
    </row>
    <row r="455" customFormat="false" ht="15" hidden="false" customHeight="false" outlineLevel="0" collapsed="false">
      <c r="A455" s="38" t="s">
        <v>179</v>
      </c>
      <c r="B455" s="38" t="s">
        <v>306</v>
      </c>
      <c r="C455" s="38" t="s">
        <v>274</v>
      </c>
      <c r="D455" s="38" t="s">
        <v>275</v>
      </c>
      <c r="E455" s="39" t="n">
        <v>2</v>
      </c>
      <c r="F455" s="37" t="s">
        <v>854</v>
      </c>
    </row>
    <row r="456" customFormat="false" ht="15" hidden="false" customHeight="false" outlineLevel="0" collapsed="false">
      <c r="A456" s="38" t="s">
        <v>179</v>
      </c>
      <c r="B456" s="38" t="s">
        <v>306</v>
      </c>
      <c r="C456" s="38" t="s">
        <v>276</v>
      </c>
      <c r="D456" s="38" t="s">
        <v>277</v>
      </c>
      <c r="E456" s="39" t="n">
        <v>1</v>
      </c>
      <c r="F456" s="37" t="s">
        <v>855</v>
      </c>
    </row>
    <row r="457" customFormat="false" ht="15" hidden="false" customHeight="false" outlineLevel="0" collapsed="false">
      <c r="A457" s="38" t="s">
        <v>179</v>
      </c>
      <c r="B457" s="38" t="s">
        <v>306</v>
      </c>
      <c r="C457" s="38" t="s">
        <v>278</v>
      </c>
      <c r="D457" s="38" t="s">
        <v>279</v>
      </c>
      <c r="E457" s="39" t="n">
        <v>1</v>
      </c>
      <c r="F457" s="37" t="s">
        <v>856</v>
      </c>
    </row>
    <row r="458" customFormat="false" ht="15" hidden="false" customHeight="false" outlineLevel="0" collapsed="false">
      <c r="A458" s="38" t="s">
        <v>179</v>
      </c>
      <c r="B458" s="38" t="s">
        <v>308</v>
      </c>
      <c r="C458" s="38" t="s">
        <v>280</v>
      </c>
      <c r="D458" s="38" t="s">
        <v>281</v>
      </c>
      <c r="E458" s="39" t="n">
        <v>2</v>
      </c>
      <c r="F458" s="37" t="s">
        <v>857</v>
      </c>
    </row>
    <row r="459" customFormat="false" ht="15" hidden="false" customHeight="false" outlineLevel="0" collapsed="false">
      <c r="A459" s="38" t="s">
        <v>179</v>
      </c>
      <c r="B459" s="38" t="s">
        <v>308</v>
      </c>
      <c r="C459" s="38" t="s">
        <v>282</v>
      </c>
      <c r="D459" s="38" t="s">
        <v>283</v>
      </c>
      <c r="E459" s="39" t="n">
        <v>2</v>
      </c>
      <c r="F459" s="37" t="s">
        <v>858</v>
      </c>
    </row>
    <row r="460" customFormat="false" ht="15" hidden="false" customHeight="false" outlineLevel="0" collapsed="false">
      <c r="A460" s="38" t="s">
        <v>179</v>
      </c>
      <c r="B460" s="38" t="s">
        <v>308</v>
      </c>
      <c r="C460" s="38" t="s">
        <v>284</v>
      </c>
      <c r="D460" s="38" t="s">
        <v>285</v>
      </c>
      <c r="E460" s="39" t="n">
        <v>2</v>
      </c>
      <c r="F460" s="37" t="s">
        <v>859</v>
      </c>
    </row>
    <row r="461" customFormat="false" ht="15" hidden="false" customHeight="false" outlineLevel="0" collapsed="false">
      <c r="A461" s="38" t="s">
        <v>179</v>
      </c>
      <c r="B461" s="38" t="s">
        <v>308</v>
      </c>
      <c r="C461" s="38" t="s">
        <v>286</v>
      </c>
      <c r="D461" s="38" t="s">
        <v>287</v>
      </c>
      <c r="E461" s="39" t="n">
        <v>2</v>
      </c>
      <c r="F461" s="37" t="s">
        <v>860</v>
      </c>
    </row>
    <row r="462" customFormat="false" ht="15" hidden="false" customHeight="false" outlineLevel="0" collapsed="false">
      <c r="A462" s="38" t="s">
        <v>179</v>
      </c>
      <c r="B462" s="38" t="s">
        <v>308</v>
      </c>
      <c r="C462" s="38" t="s">
        <v>288</v>
      </c>
      <c r="D462" s="38" t="s">
        <v>289</v>
      </c>
      <c r="E462" s="39" t="n">
        <v>1</v>
      </c>
      <c r="F462" s="37" t="s">
        <v>861</v>
      </c>
    </row>
    <row r="463" customFormat="false" ht="15" hidden="false" customHeight="false" outlineLevel="0" collapsed="false">
      <c r="A463" s="38" t="s">
        <v>179</v>
      </c>
      <c r="B463" s="38" t="s">
        <v>310</v>
      </c>
      <c r="C463" s="38" t="s">
        <v>290</v>
      </c>
      <c r="D463" s="38" t="s">
        <v>291</v>
      </c>
      <c r="E463" s="39" t="n">
        <v>2</v>
      </c>
      <c r="F463" s="37" t="s">
        <v>862</v>
      </c>
    </row>
    <row r="464" customFormat="false" ht="15" hidden="false" customHeight="false" outlineLevel="0" collapsed="false">
      <c r="A464" s="38" t="s">
        <v>179</v>
      </c>
      <c r="B464" s="38" t="s">
        <v>310</v>
      </c>
      <c r="C464" s="38" t="s">
        <v>292</v>
      </c>
      <c r="D464" s="38" t="s">
        <v>293</v>
      </c>
      <c r="E464" s="39" t="n">
        <v>1</v>
      </c>
      <c r="F464" s="37" t="s">
        <v>863</v>
      </c>
    </row>
    <row r="465" customFormat="false" ht="15" hidden="false" customHeight="false" outlineLevel="0" collapsed="false">
      <c r="A465" s="38" t="s">
        <v>179</v>
      </c>
      <c r="B465" s="38" t="s">
        <v>310</v>
      </c>
      <c r="C465" s="38" t="s">
        <v>294</v>
      </c>
      <c r="D465" s="38" t="s">
        <v>295</v>
      </c>
      <c r="E465" s="39" t="n">
        <v>1</v>
      </c>
      <c r="F465" s="37" t="s">
        <v>864</v>
      </c>
    </row>
    <row r="466" customFormat="false" ht="15" hidden="false" customHeight="false" outlineLevel="0" collapsed="false">
      <c r="A466" s="38" t="s">
        <v>186</v>
      </c>
      <c r="B466" s="38" t="s">
        <v>302</v>
      </c>
      <c r="C466" s="38" t="s">
        <v>236</v>
      </c>
      <c r="D466" s="38" t="s">
        <v>237</v>
      </c>
      <c r="E466" s="39" t="n">
        <v>2</v>
      </c>
      <c r="F466" s="37" t="s">
        <v>865</v>
      </c>
    </row>
    <row r="467" customFormat="false" ht="15" hidden="false" customHeight="false" outlineLevel="0" collapsed="false">
      <c r="A467" s="38" t="s">
        <v>186</v>
      </c>
      <c r="B467" s="38" t="s">
        <v>302</v>
      </c>
      <c r="C467" s="38" t="s">
        <v>239</v>
      </c>
      <c r="D467" s="38" t="s">
        <v>240</v>
      </c>
      <c r="E467" s="39" t="n">
        <v>2</v>
      </c>
      <c r="F467" s="37" t="s">
        <v>866</v>
      </c>
    </row>
    <row r="468" customFormat="false" ht="15" hidden="false" customHeight="false" outlineLevel="0" collapsed="false">
      <c r="A468" s="38" t="s">
        <v>186</v>
      </c>
      <c r="B468" s="38" t="s">
        <v>302</v>
      </c>
      <c r="C468" s="38" t="s">
        <v>241</v>
      </c>
      <c r="D468" s="38" t="s">
        <v>242</v>
      </c>
      <c r="E468" s="39" t="n">
        <v>2</v>
      </c>
      <c r="F468" s="37" t="s">
        <v>867</v>
      </c>
    </row>
    <row r="469" customFormat="false" ht="15" hidden="false" customHeight="false" outlineLevel="0" collapsed="false">
      <c r="A469" s="38" t="s">
        <v>186</v>
      </c>
      <c r="B469" s="38" t="s">
        <v>302</v>
      </c>
      <c r="C469" s="38" t="s">
        <v>243</v>
      </c>
      <c r="D469" s="38" t="s">
        <v>244</v>
      </c>
      <c r="E469" s="39" t="n">
        <v>1</v>
      </c>
      <c r="F469" s="37" t="s">
        <v>868</v>
      </c>
    </row>
    <row r="470" customFormat="false" ht="15" hidden="false" customHeight="false" outlineLevel="0" collapsed="false">
      <c r="A470" s="38" t="s">
        <v>186</v>
      </c>
      <c r="B470" s="38" t="s">
        <v>302</v>
      </c>
      <c r="C470" s="38" t="s">
        <v>245</v>
      </c>
      <c r="D470" s="38" t="s">
        <v>246</v>
      </c>
      <c r="E470" s="39" t="n">
        <v>0</v>
      </c>
      <c r="F470" s="37" t="s">
        <v>869</v>
      </c>
    </row>
    <row r="471" customFormat="false" ht="15" hidden="false" customHeight="false" outlineLevel="0" collapsed="false">
      <c r="A471" s="38" t="s">
        <v>186</v>
      </c>
      <c r="B471" s="38" t="s">
        <v>302</v>
      </c>
      <c r="C471" s="38" t="s">
        <v>247</v>
      </c>
      <c r="D471" s="38" t="s">
        <v>248</v>
      </c>
      <c r="E471" s="39" t="n">
        <v>0</v>
      </c>
      <c r="F471" s="37" t="s">
        <v>870</v>
      </c>
    </row>
    <row r="472" customFormat="false" ht="15" hidden="false" customHeight="false" outlineLevel="0" collapsed="false">
      <c r="A472" s="38" t="s">
        <v>186</v>
      </c>
      <c r="B472" s="38" t="s">
        <v>302</v>
      </c>
      <c r="C472" s="38" t="s">
        <v>249</v>
      </c>
      <c r="D472" s="38" t="s">
        <v>250</v>
      </c>
      <c r="E472" s="39" t="s">
        <v>251</v>
      </c>
      <c r="F472" s="37" t="s">
        <v>646</v>
      </c>
    </row>
    <row r="473" customFormat="false" ht="15" hidden="false" customHeight="false" outlineLevel="0" collapsed="false">
      <c r="A473" s="38" t="s">
        <v>186</v>
      </c>
      <c r="B473" s="38" t="s">
        <v>302</v>
      </c>
      <c r="C473" s="38" t="s">
        <v>252</v>
      </c>
      <c r="D473" s="38" t="s">
        <v>253</v>
      </c>
      <c r="E473" s="39" t="n">
        <v>1</v>
      </c>
      <c r="F473" s="37" t="s">
        <v>871</v>
      </c>
    </row>
    <row r="474" customFormat="false" ht="15" hidden="false" customHeight="false" outlineLevel="0" collapsed="false">
      <c r="A474" s="38" t="s">
        <v>186</v>
      </c>
      <c r="B474" s="38" t="s">
        <v>304</v>
      </c>
      <c r="C474" s="38" t="s">
        <v>254</v>
      </c>
      <c r="D474" s="38" t="s">
        <v>255</v>
      </c>
      <c r="E474" s="39" t="n">
        <v>2</v>
      </c>
      <c r="F474" s="37" t="s">
        <v>872</v>
      </c>
    </row>
    <row r="475" customFormat="false" ht="15" hidden="false" customHeight="false" outlineLevel="0" collapsed="false">
      <c r="A475" s="38" t="s">
        <v>186</v>
      </c>
      <c r="B475" s="38" t="s">
        <v>304</v>
      </c>
      <c r="C475" s="38" t="s">
        <v>256</v>
      </c>
      <c r="D475" s="38" t="s">
        <v>257</v>
      </c>
      <c r="E475" s="39" t="s">
        <v>251</v>
      </c>
      <c r="F475" s="37" t="s">
        <v>873</v>
      </c>
    </row>
    <row r="476" customFormat="false" ht="15" hidden="false" customHeight="false" outlineLevel="0" collapsed="false">
      <c r="A476" s="38" t="s">
        <v>186</v>
      </c>
      <c r="B476" s="38" t="s">
        <v>304</v>
      </c>
      <c r="C476" s="38" t="s">
        <v>258</v>
      </c>
      <c r="D476" s="38" t="s">
        <v>259</v>
      </c>
      <c r="E476" s="39" t="s">
        <v>251</v>
      </c>
      <c r="F476" s="37" t="s">
        <v>874</v>
      </c>
    </row>
    <row r="477" customFormat="false" ht="15" hidden="false" customHeight="false" outlineLevel="0" collapsed="false">
      <c r="A477" s="38" t="s">
        <v>186</v>
      </c>
      <c r="B477" s="38" t="s">
        <v>304</v>
      </c>
      <c r="C477" s="38" t="s">
        <v>260</v>
      </c>
      <c r="D477" s="38" t="s">
        <v>261</v>
      </c>
      <c r="E477" s="39" t="s">
        <v>251</v>
      </c>
      <c r="F477" s="37" t="s">
        <v>875</v>
      </c>
    </row>
    <row r="478" customFormat="false" ht="15" hidden="false" customHeight="false" outlineLevel="0" collapsed="false">
      <c r="A478" s="38" t="s">
        <v>186</v>
      </c>
      <c r="B478" s="38" t="s">
        <v>304</v>
      </c>
      <c r="C478" s="38" t="s">
        <v>262</v>
      </c>
      <c r="D478" s="38" t="s">
        <v>263</v>
      </c>
      <c r="E478" s="39" t="s">
        <v>251</v>
      </c>
      <c r="F478" s="37" t="s">
        <v>876</v>
      </c>
    </row>
    <row r="479" customFormat="false" ht="15" hidden="false" customHeight="false" outlineLevel="0" collapsed="false">
      <c r="A479" s="38" t="s">
        <v>186</v>
      </c>
      <c r="B479" s="38" t="s">
        <v>304</v>
      </c>
      <c r="C479" s="38" t="s">
        <v>264</v>
      </c>
      <c r="D479" s="38" t="s">
        <v>265</v>
      </c>
      <c r="E479" s="39" t="n">
        <v>1</v>
      </c>
      <c r="F479" s="37" t="s">
        <v>877</v>
      </c>
    </row>
    <row r="480" customFormat="false" ht="15" hidden="false" customHeight="false" outlineLevel="0" collapsed="false">
      <c r="A480" s="38" t="s">
        <v>186</v>
      </c>
      <c r="B480" s="38" t="s">
        <v>304</v>
      </c>
      <c r="C480" s="38" t="s">
        <v>266</v>
      </c>
      <c r="D480" s="38" t="s">
        <v>267</v>
      </c>
      <c r="E480" s="39" t="s">
        <v>251</v>
      </c>
      <c r="F480" s="37" t="s">
        <v>878</v>
      </c>
    </row>
    <row r="481" customFormat="false" ht="15" hidden="false" customHeight="false" outlineLevel="0" collapsed="false">
      <c r="A481" s="38" t="s">
        <v>186</v>
      </c>
      <c r="B481" s="38" t="s">
        <v>304</v>
      </c>
      <c r="C481" s="38" t="s">
        <v>268</v>
      </c>
      <c r="D481" s="38" t="s">
        <v>269</v>
      </c>
      <c r="E481" s="39" t="n">
        <v>1</v>
      </c>
      <c r="F481" s="37" t="s">
        <v>879</v>
      </c>
    </row>
    <row r="482" customFormat="false" ht="15" hidden="false" customHeight="false" outlineLevel="0" collapsed="false">
      <c r="A482" s="38" t="s">
        <v>186</v>
      </c>
      <c r="B482" s="38" t="s">
        <v>306</v>
      </c>
      <c r="C482" s="38" t="s">
        <v>270</v>
      </c>
      <c r="D482" s="38" t="s">
        <v>271</v>
      </c>
      <c r="E482" s="39" t="n">
        <v>1</v>
      </c>
      <c r="F482" s="37" t="s">
        <v>880</v>
      </c>
    </row>
    <row r="483" customFormat="false" ht="15" hidden="false" customHeight="false" outlineLevel="0" collapsed="false">
      <c r="A483" s="38" t="s">
        <v>186</v>
      </c>
      <c r="B483" s="38" t="s">
        <v>306</v>
      </c>
      <c r="C483" s="38" t="s">
        <v>272</v>
      </c>
      <c r="D483" s="38" t="s">
        <v>273</v>
      </c>
      <c r="E483" s="39" t="s">
        <v>251</v>
      </c>
      <c r="F483" s="37" t="s">
        <v>881</v>
      </c>
    </row>
    <row r="484" customFormat="false" ht="15" hidden="false" customHeight="false" outlineLevel="0" collapsed="false">
      <c r="A484" s="38" t="s">
        <v>186</v>
      </c>
      <c r="B484" s="38" t="s">
        <v>306</v>
      </c>
      <c r="C484" s="38" t="s">
        <v>274</v>
      </c>
      <c r="D484" s="38" t="s">
        <v>275</v>
      </c>
      <c r="E484" s="39" t="s">
        <v>251</v>
      </c>
      <c r="F484" s="37" t="s">
        <v>882</v>
      </c>
    </row>
    <row r="485" customFormat="false" ht="15" hidden="false" customHeight="false" outlineLevel="0" collapsed="false">
      <c r="A485" s="38" t="s">
        <v>186</v>
      </c>
      <c r="B485" s="38" t="s">
        <v>306</v>
      </c>
      <c r="C485" s="38" t="s">
        <v>276</v>
      </c>
      <c r="D485" s="38" t="s">
        <v>277</v>
      </c>
      <c r="E485" s="39" t="n">
        <v>2</v>
      </c>
      <c r="F485" s="37" t="s">
        <v>883</v>
      </c>
    </row>
    <row r="486" customFormat="false" ht="15" hidden="false" customHeight="false" outlineLevel="0" collapsed="false">
      <c r="A486" s="38" t="s">
        <v>186</v>
      </c>
      <c r="B486" s="38" t="s">
        <v>306</v>
      </c>
      <c r="C486" s="38" t="s">
        <v>278</v>
      </c>
      <c r="D486" s="38" t="s">
        <v>279</v>
      </c>
      <c r="E486" s="39" t="n">
        <v>1</v>
      </c>
      <c r="F486" s="37" t="s">
        <v>884</v>
      </c>
    </row>
    <row r="487" customFormat="false" ht="23.85" hidden="false" customHeight="false" outlineLevel="0" collapsed="false">
      <c r="A487" s="38" t="s">
        <v>186</v>
      </c>
      <c r="B487" s="38" t="s">
        <v>308</v>
      </c>
      <c r="C487" s="38" t="s">
        <v>280</v>
      </c>
      <c r="D487" s="38" t="s">
        <v>281</v>
      </c>
      <c r="E487" s="39" t="n">
        <v>2</v>
      </c>
      <c r="F487" s="37" t="s">
        <v>885</v>
      </c>
    </row>
    <row r="488" customFormat="false" ht="15" hidden="false" customHeight="false" outlineLevel="0" collapsed="false">
      <c r="A488" s="38" t="s">
        <v>186</v>
      </c>
      <c r="B488" s="38" t="s">
        <v>308</v>
      </c>
      <c r="C488" s="38" t="s">
        <v>282</v>
      </c>
      <c r="D488" s="38" t="s">
        <v>283</v>
      </c>
      <c r="E488" s="39" t="n">
        <v>1</v>
      </c>
      <c r="F488" s="37" t="s">
        <v>886</v>
      </c>
    </row>
    <row r="489" customFormat="false" ht="15" hidden="false" customHeight="false" outlineLevel="0" collapsed="false">
      <c r="A489" s="38" t="s">
        <v>186</v>
      </c>
      <c r="B489" s="38" t="s">
        <v>308</v>
      </c>
      <c r="C489" s="38" t="s">
        <v>284</v>
      </c>
      <c r="D489" s="38" t="s">
        <v>285</v>
      </c>
      <c r="E489" s="39" t="n">
        <v>1</v>
      </c>
      <c r="F489" s="37" t="s">
        <v>887</v>
      </c>
    </row>
    <row r="490" customFormat="false" ht="15" hidden="false" customHeight="false" outlineLevel="0" collapsed="false">
      <c r="A490" s="38" t="s">
        <v>186</v>
      </c>
      <c r="B490" s="38" t="s">
        <v>308</v>
      </c>
      <c r="C490" s="38" t="s">
        <v>286</v>
      </c>
      <c r="D490" s="38" t="s">
        <v>287</v>
      </c>
      <c r="E490" s="39" t="n">
        <v>2</v>
      </c>
      <c r="F490" s="37" t="s">
        <v>888</v>
      </c>
    </row>
    <row r="491" customFormat="false" ht="15" hidden="false" customHeight="false" outlineLevel="0" collapsed="false">
      <c r="A491" s="38" t="s">
        <v>186</v>
      </c>
      <c r="B491" s="38" t="s">
        <v>308</v>
      </c>
      <c r="C491" s="38" t="s">
        <v>288</v>
      </c>
      <c r="D491" s="38" t="s">
        <v>289</v>
      </c>
      <c r="E491" s="39" t="n">
        <v>1</v>
      </c>
      <c r="F491" s="37" t="s">
        <v>889</v>
      </c>
    </row>
    <row r="492" customFormat="false" ht="15" hidden="false" customHeight="false" outlineLevel="0" collapsed="false">
      <c r="A492" s="38" t="s">
        <v>186</v>
      </c>
      <c r="B492" s="38" t="s">
        <v>310</v>
      </c>
      <c r="C492" s="38" t="s">
        <v>290</v>
      </c>
      <c r="D492" s="38" t="s">
        <v>291</v>
      </c>
      <c r="E492" s="39" t="n">
        <v>1</v>
      </c>
      <c r="F492" s="37" t="s">
        <v>890</v>
      </c>
    </row>
    <row r="493" customFormat="false" ht="15" hidden="false" customHeight="false" outlineLevel="0" collapsed="false">
      <c r="A493" s="38" t="s">
        <v>186</v>
      </c>
      <c r="B493" s="38" t="s">
        <v>310</v>
      </c>
      <c r="C493" s="38" t="s">
        <v>292</v>
      </c>
      <c r="D493" s="38" t="s">
        <v>293</v>
      </c>
      <c r="E493" s="39" t="n">
        <v>2</v>
      </c>
      <c r="F493" s="37" t="s">
        <v>891</v>
      </c>
    </row>
    <row r="494" customFormat="false" ht="15" hidden="false" customHeight="false" outlineLevel="0" collapsed="false">
      <c r="A494" s="38" t="s">
        <v>186</v>
      </c>
      <c r="B494" s="38" t="s">
        <v>310</v>
      </c>
      <c r="C494" s="38" t="s">
        <v>294</v>
      </c>
      <c r="D494" s="38" t="s">
        <v>295</v>
      </c>
      <c r="E494" s="39" t="n">
        <v>1</v>
      </c>
      <c r="F494" s="37" t="s">
        <v>892</v>
      </c>
    </row>
    <row r="495" customFormat="false" ht="15" hidden="false" customHeight="false" outlineLevel="0" collapsed="false">
      <c r="A495" s="38" t="s">
        <v>194</v>
      </c>
      <c r="B495" s="38" t="s">
        <v>302</v>
      </c>
      <c r="C495" s="38" t="s">
        <v>236</v>
      </c>
      <c r="D495" s="38" t="s">
        <v>237</v>
      </c>
      <c r="E495" s="39" t="n">
        <v>2</v>
      </c>
      <c r="F495" s="37" t="s">
        <v>893</v>
      </c>
    </row>
    <row r="496" customFormat="false" ht="15" hidden="false" customHeight="false" outlineLevel="0" collapsed="false">
      <c r="A496" s="38" t="s">
        <v>194</v>
      </c>
      <c r="B496" s="38" t="s">
        <v>302</v>
      </c>
      <c r="C496" s="38" t="s">
        <v>239</v>
      </c>
      <c r="D496" s="38" t="s">
        <v>240</v>
      </c>
      <c r="E496" s="39" t="n">
        <v>0</v>
      </c>
      <c r="F496" s="37" t="s">
        <v>894</v>
      </c>
    </row>
    <row r="497" customFormat="false" ht="15" hidden="false" customHeight="false" outlineLevel="0" collapsed="false">
      <c r="A497" s="38" t="s">
        <v>194</v>
      </c>
      <c r="B497" s="38" t="s">
        <v>302</v>
      </c>
      <c r="C497" s="38" t="s">
        <v>241</v>
      </c>
      <c r="D497" s="38" t="s">
        <v>242</v>
      </c>
      <c r="E497" s="39" t="n">
        <v>2</v>
      </c>
      <c r="F497" s="37" t="s">
        <v>895</v>
      </c>
    </row>
    <row r="498" customFormat="false" ht="15" hidden="false" customHeight="false" outlineLevel="0" collapsed="false">
      <c r="A498" s="38" t="s">
        <v>194</v>
      </c>
      <c r="B498" s="38" t="s">
        <v>302</v>
      </c>
      <c r="C498" s="38" t="s">
        <v>243</v>
      </c>
      <c r="D498" s="38" t="s">
        <v>244</v>
      </c>
      <c r="E498" s="39" t="n">
        <v>1</v>
      </c>
      <c r="F498" s="37" t="s">
        <v>896</v>
      </c>
    </row>
    <row r="499" customFormat="false" ht="15" hidden="false" customHeight="false" outlineLevel="0" collapsed="false">
      <c r="A499" s="38" t="s">
        <v>194</v>
      </c>
      <c r="B499" s="38" t="s">
        <v>302</v>
      </c>
      <c r="C499" s="38" t="s">
        <v>245</v>
      </c>
      <c r="D499" s="38" t="s">
        <v>246</v>
      </c>
      <c r="E499" s="39" t="n">
        <v>1</v>
      </c>
      <c r="F499" s="37" t="s">
        <v>897</v>
      </c>
    </row>
    <row r="500" customFormat="false" ht="15" hidden="false" customHeight="false" outlineLevel="0" collapsed="false">
      <c r="A500" s="38" t="s">
        <v>194</v>
      </c>
      <c r="B500" s="38" t="s">
        <v>302</v>
      </c>
      <c r="C500" s="38" t="s">
        <v>247</v>
      </c>
      <c r="D500" s="38" t="s">
        <v>248</v>
      </c>
      <c r="E500" s="39" t="n">
        <v>0</v>
      </c>
      <c r="F500" s="37" t="s">
        <v>898</v>
      </c>
    </row>
    <row r="501" customFormat="false" ht="15" hidden="false" customHeight="false" outlineLevel="0" collapsed="false">
      <c r="A501" s="38" t="s">
        <v>194</v>
      </c>
      <c r="B501" s="38" t="s">
        <v>302</v>
      </c>
      <c r="C501" s="38" t="s">
        <v>249</v>
      </c>
      <c r="D501" s="38" t="s">
        <v>250</v>
      </c>
      <c r="E501" s="39" t="s">
        <v>251</v>
      </c>
      <c r="F501" s="37" t="s">
        <v>475</v>
      </c>
    </row>
    <row r="502" customFormat="false" ht="15" hidden="false" customHeight="false" outlineLevel="0" collapsed="false">
      <c r="A502" s="38" t="s">
        <v>194</v>
      </c>
      <c r="B502" s="38" t="s">
        <v>302</v>
      </c>
      <c r="C502" s="38" t="s">
        <v>252</v>
      </c>
      <c r="D502" s="38" t="s">
        <v>253</v>
      </c>
      <c r="E502" s="39" t="n">
        <v>1</v>
      </c>
      <c r="F502" s="37" t="s">
        <v>899</v>
      </c>
    </row>
    <row r="503" customFormat="false" ht="15" hidden="false" customHeight="false" outlineLevel="0" collapsed="false">
      <c r="A503" s="38" t="s">
        <v>194</v>
      </c>
      <c r="B503" s="38" t="s">
        <v>304</v>
      </c>
      <c r="C503" s="38" t="s">
        <v>254</v>
      </c>
      <c r="D503" s="38" t="s">
        <v>255</v>
      </c>
      <c r="E503" s="39" t="n">
        <v>2</v>
      </c>
      <c r="F503" s="37" t="s">
        <v>900</v>
      </c>
    </row>
    <row r="504" customFormat="false" ht="15" hidden="false" customHeight="false" outlineLevel="0" collapsed="false">
      <c r="A504" s="38" t="s">
        <v>194</v>
      </c>
      <c r="B504" s="38" t="s">
        <v>304</v>
      </c>
      <c r="C504" s="38" t="s">
        <v>256</v>
      </c>
      <c r="D504" s="38" t="s">
        <v>257</v>
      </c>
      <c r="E504" s="39" t="n">
        <v>2</v>
      </c>
      <c r="F504" s="37" t="s">
        <v>901</v>
      </c>
    </row>
    <row r="505" customFormat="false" ht="15" hidden="false" customHeight="false" outlineLevel="0" collapsed="false">
      <c r="A505" s="38" t="s">
        <v>194</v>
      </c>
      <c r="B505" s="38" t="s">
        <v>304</v>
      </c>
      <c r="C505" s="38" t="s">
        <v>258</v>
      </c>
      <c r="D505" s="38" t="s">
        <v>259</v>
      </c>
      <c r="E505" s="39" t="n">
        <v>1</v>
      </c>
      <c r="F505" s="37" t="s">
        <v>902</v>
      </c>
    </row>
    <row r="506" customFormat="false" ht="15" hidden="false" customHeight="false" outlineLevel="0" collapsed="false">
      <c r="A506" s="38" t="s">
        <v>194</v>
      </c>
      <c r="B506" s="38" t="s">
        <v>304</v>
      </c>
      <c r="C506" s="38" t="s">
        <v>260</v>
      </c>
      <c r="D506" s="38" t="s">
        <v>261</v>
      </c>
      <c r="E506" s="39" t="n">
        <v>1</v>
      </c>
      <c r="F506" s="37" t="s">
        <v>903</v>
      </c>
    </row>
    <row r="507" customFormat="false" ht="15" hidden="false" customHeight="false" outlineLevel="0" collapsed="false">
      <c r="A507" s="38" t="s">
        <v>194</v>
      </c>
      <c r="B507" s="38" t="s">
        <v>304</v>
      </c>
      <c r="C507" s="38" t="s">
        <v>262</v>
      </c>
      <c r="D507" s="38" t="s">
        <v>263</v>
      </c>
      <c r="E507" s="39" t="n">
        <v>1</v>
      </c>
      <c r="F507" s="37" t="s">
        <v>904</v>
      </c>
    </row>
    <row r="508" customFormat="false" ht="15" hidden="false" customHeight="false" outlineLevel="0" collapsed="false">
      <c r="A508" s="38" t="s">
        <v>194</v>
      </c>
      <c r="B508" s="38" t="s">
        <v>304</v>
      </c>
      <c r="C508" s="38" t="s">
        <v>264</v>
      </c>
      <c r="D508" s="38" t="s">
        <v>265</v>
      </c>
      <c r="E508" s="39" t="n">
        <v>1</v>
      </c>
      <c r="F508" s="37" t="s">
        <v>905</v>
      </c>
    </row>
    <row r="509" customFormat="false" ht="15" hidden="false" customHeight="false" outlineLevel="0" collapsed="false">
      <c r="A509" s="38" t="s">
        <v>194</v>
      </c>
      <c r="B509" s="38" t="s">
        <v>304</v>
      </c>
      <c r="C509" s="38" t="s">
        <v>266</v>
      </c>
      <c r="D509" s="38" t="s">
        <v>267</v>
      </c>
      <c r="E509" s="39" t="n">
        <v>0</v>
      </c>
      <c r="F509" s="37" t="s">
        <v>906</v>
      </c>
    </row>
    <row r="510" customFormat="false" ht="15" hidden="false" customHeight="false" outlineLevel="0" collapsed="false">
      <c r="A510" s="38" t="s">
        <v>194</v>
      </c>
      <c r="B510" s="38" t="s">
        <v>304</v>
      </c>
      <c r="C510" s="38" t="s">
        <v>268</v>
      </c>
      <c r="D510" s="38" t="s">
        <v>269</v>
      </c>
      <c r="E510" s="39" t="n">
        <v>1</v>
      </c>
      <c r="F510" s="37" t="s">
        <v>907</v>
      </c>
    </row>
    <row r="511" customFormat="false" ht="15" hidden="false" customHeight="false" outlineLevel="0" collapsed="false">
      <c r="A511" s="38" t="s">
        <v>194</v>
      </c>
      <c r="B511" s="38" t="s">
        <v>306</v>
      </c>
      <c r="C511" s="38" t="s">
        <v>270</v>
      </c>
      <c r="D511" s="38" t="s">
        <v>271</v>
      </c>
      <c r="E511" s="39" t="n">
        <v>2</v>
      </c>
      <c r="F511" s="37" t="s">
        <v>908</v>
      </c>
    </row>
    <row r="512" customFormat="false" ht="15" hidden="false" customHeight="false" outlineLevel="0" collapsed="false">
      <c r="A512" s="38" t="s">
        <v>194</v>
      </c>
      <c r="B512" s="38" t="s">
        <v>306</v>
      </c>
      <c r="C512" s="38" t="s">
        <v>272</v>
      </c>
      <c r="D512" s="38" t="s">
        <v>273</v>
      </c>
      <c r="E512" s="39" t="n">
        <v>1</v>
      </c>
      <c r="F512" s="37" t="s">
        <v>909</v>
      </c>
    </row>
    <row r="513" customFormat="false" ht="15" hidden="false" customHeight="false" outlineLevel="0" collapsed="false">
      <c r="A513" s="38" t="s">
        <v>194</v>
      </c>
      <c r="B513" s="38" t="s">
        <v>306</v>
      </c>
      <c r="C513" s="38" t="s">
        <v>274</v>
      </c>
      <c r="D513" s="38" t="s">
        <v>275</v>
      </c>
      <c r="E513" s="39" t="s">
        <v>251</v>
      </c>
      <c r="F513" s="37" t="s">
        <v>910</v>
      </c>
    </row>
    <row r="514" customFormat="false" ht="15" hidden="false" customHeight="false" outlineLevel="0" collapsed="false">
      <c r="A514" s="38" t="s">
        <v>194</v>
      </c>
      <c r="B514" s="38" t="s">
        <v>306</v>
      </c>
      <c r="C514" s="38" t="s">
        <v>276</v>
      </c>
      <c r="D514" s="38" t="s">
        <v>277</v>
      </c>
      <c r="E514" s="39" t="n">
        <v>2</v>
      </c>
      <c r="F514" s="37" t="s">
        <v>911</v>
      </c>
    </row>
    <row r="515" customFormat="false" ht="15" hidden="false" customHeight="false" outlineLevel="0" collapsed="false">
      <c r="A515" s="38" t="s">
        <v>194</v>
      </c>
      <c r="B515" s="38" t="s">
        <v>306</v>
      </c>
      <c r="C515" s="38" t="s">
        <v>278</v>
      </c>
      <c r="D515" s="38" t="s">
        <v>279</v>
      </c>
      <c r="E515" s="39" t="n">
        <v>1</v>
      </c>
      <c r="F515" s="37" t="s">
        <v>912</v>
      </c>
    </row>
    <row r="516" customFormat="false" ht="15" hidden="false" customHeight="false" outlineLevel="0" collapsed="false">
      <c r="A516" s="38" t="s">
        <v>194</v>
      </c>
      <c r="B516" s="38" t="s">
        <v>308</v>
      </c>
      <c r="C516" s="38" t="s">
        <v>280</v>
      </c>
      <c r="D516" s="38" t="s">
        <v>281</v>
      </c>
      <c r="E516" s="39" t="n">
        <v>2</v>
      </c>
      <c r="F516" s="37" t="s">
        <v>913</v>
      </c>
    </row>
    <row r="517" customFormat="false" ht="15" hidden="false" customHeight="false" outlineLevel="0" collapsed="false">
      <c r="A517" s="38" t="s">
        <v>194</v>
      </c>
      <c r="B517" s="38" t="s">
        <v>308</v>
      </c>
      <c r="C517" s="38" t="s">
        <v>282</v>
      </c>
      <c r="D517" s="38" t="s">
        <v>283</v>
      </c>
      <c r="E517" s="39" t="n">
        <v>2</v>
      </c>
      <c r="F517" s="37" t="s">
        <v>914</v>
      </c>
    </row>
    <row r="518" customFormat="false" ht="15" hidden="false" customHeight="false" outlineLevel="0" collapsed="false">
      <c r="A518" s="38" t="s">
        <v>194</v>
      </c>
      <c r="B518" s="38" t="s">
        <v>308</v>
      </c>
      <c r="C518" s="38" t="s">
        <v>284</v>
      </c>
      <c r="D518" s="38" t="s">
        <v>285</v>
      </c>
      <c r="E518" s="39" t="n">
        <v>1</v>
      </c>
      <c r="F518" s="37" t="s">
        <v>915</v>
      </c>
    </row>
    <row r="519" customFormat="false" ht="15" hidden="false" customHeight="false" outlineLevel="0" collapsed="false">
      <c r="A519" s="38" t="s">
        <v>194</v>
      </c>
      <c r="B519" s="38" t="s">
        <v>308</v>
      </c>
      <c r="C519" s="38" t="s">
        <v>286</v>
      </c>
      <c r="D519" s="38" t="s">
        <v>287</v>
      </c>
      <c r="E519" s="39" t="n">
        <v>2</v>
      </c>
      <c r="F519" s="37" t="s">
        <v>916</v>
      </c>
    </row>
    <row r="520" customFormat="false" ht="15" hidden="false" customHeight="false" outlineLevel="0" collapsed="false">
      <c r="A520" s="38" t="s">
        <v>194</v>
      </c>
      <c r="B520" s="38" t="s">
        <v>308</v>
      </c>
      <c r="C520" s="38" t="s">
        <v>288</v>
      </c>
      <c r="D520" s="38" t="s">
        <v>289</v>
      </c>
      <c r="E520" s="39" t="n">
        <v>1</v>
      </c>
      <c r="F520" s="37" t="s">
        <v>917</v>
      </c>
    </row>
    <row r="521" customFormat="false" ht="15" hidden="false" customHeight="false" outlineLevel="0" collapsed="false">
      <c r="A521" s="38" t="s">
        <v>194</v>
      </c>
      <c r="B521" s="38" t="s">
        <v>310</v>
      </c>
      <c r="C521" s="38" t="s">
        <v>290</v>
      </c>
      <c r="D521" s="38" t="s">
        <v>291</v>
      </c>
      <c r="E521" s="39" t="n">
        <v>1</v>
      </c>
      <c r="F521" s="37" t="s">
        <v>918</v>
      </c>
    </row>
    <row r="522" customFormat="false" ht="15" hidden="false" customHeight="false" outlineLevel="0" collapsed="false">
      <c r="A522" s="38" t="s">
        <v>194</v>
      </c>
      <c r="B522" s="38" t="s">
        <v>310</v>
      </c>
      <c r="C522" s="38" t="s">
        <v>292</v>
      </c>
      <c r="D522" s="38" t="s">
        <v>293</v>
      </c>
      <c r="E522" s="39" t="n">
        <v>1</v>
      </c>
      <c r="F522" s="37" t="s">
        <v>919</v>
      </c>
    </row>
    <row r="523" customFormat="false" ht="15" hidden="false" customHeight="false" outlineLevel="0" collapsed="false">
      <c r="A523" s="38" t="s">
        <v>194</v>
      </c>
      <c r="B523" s="38" t="s">
        <v>310</v>
      </c>
      <c r="C523" s="38" t="s">
        <v>294</v>
      </c>
      <c r="D523" s="38" t="s">
        <v>295</v>
      </c>
      <c r="E523" s="39" t="n">
        <v>2</v>
      </c>
      <c r="F523" s="37" t="s">
        <v>920</v>
      </c>
    </row>
    <row r="524" customFormat="false" ht="15" hidden="false" customHeight="false" outlineLevel="0" collapsed="false">
      <c r="A524" s="38" t="s">
        <v>201</v>
      </c>
      <c r="B524" s="38" t="s">
        <v>302</v>
      </c>
      <c r="C524" s="38" t="s">
        <v>236</v>
      </c>
      <c r="D524" s="38" t="s">
        <v>237</v>
      </c>
      <c r="E524" s="39" t="n">
        <v>2</v>
      </c>
      <c r="F524" s="37" t="s">
        <v>921</v>
      </c>
    </row>
    <row r="525" customFormat="false" ht="15" hidden="false" customHeight="false" outlineLevel="0" collapsed="false">
      <c r="A525" s="38" t="s">
        <v>201</v>
      </c>
      <c r="B525" s="38" t="s">
        <v>302</v>
      </c>
      <c r="C525" s="38" t="s">
        <v>239</v>
      </c>
      <c r="D525" s="38" t="s">
        <v>240</v>
      </c>
      <c r="E525" s="39" t="n">
        <v>1</v>
      </c>
      <c r="F525" s="37" t="s">
        <v>922</v>
      </c>
    </row>
    <row r="526" customFormat="false" ht="15" hidden="false" customHeight="false" outlineLevel="0" collapsed="false">
      <c r="A526" s="38" t="s">
        <v>201</v>
      </c>
      <c r="B526" s="38" t="s">
        <v>302</v>
      </c>
      <c r="C526" s="38" t="s">
        <v>241</v>
      </c>
      <c r="D526" s="38" t="s">
        <v>242</v>
      </c>
      <c r="E526" s="39" t="n">
        <v>1</v>
      </c>
      <c r="F526" s="37" t="s">
        <v>923</v>
      </c>
    </row>
    <row r="527" customFormat="false" ht="15" hidden="false" customHeight="false" outlineLevel="0" collapsed="false">
      <c r="A527" s="38" t="s">
        <v>201</v>
      </c>
      <c r="B527" s="38" t="s">
        <v>302</v>
      </c>
      <c r="C527" s="38" t="s">
        <v>243</v>
      </c>
      <c r="D527" s="38" t="s">
        <v>244</v>
      </c>
      <c r="E527" s="39" t="n">
        <v>1</v>
      </c>
      <c r="F527" s="37" t="s">
        <v>924</v>
      </c>
    </row>
    <row r="528" customFormat="false" ht="15" hidden="false" customHeight="false" outlineLevel="0" collapsed="false">
      <c r="A528" s="38" t="s">
        <v>201</v>
      </c>
      <c r="B528" s="38" t="s">
        <v>302</v>
      </c>
      <c r="C528" s="38" t="s">
        <v>245</v>
      </c>
      <c r="D528" s="38" t="s">
        <v>246</v>
      </c>
      <c r="E528" s="39" t="n">
        <v>0</v>
      </c>
      <c r="F528" s="37" t="s">
        <v>925</v>
      </c>
    </row>
    <row r="529" customFormat="false" ht="15" hidden="false" customHeight="false" outlineLevel="0" collapsed="false">
      <c r="A529" s="38" t="s">
        <v>201</v>
      </c>
      <c r="B529" s="38" t="s">
        <v>302</v>
      </c>
      <c r="C529" s="38" t="s">
        <v>247</v>
      </c>
      <c r="D529" s="38" t="s">
        <v>248</v>
      </c>
      <c r="E529" s="39" t="n">
        <v>2</v>
      </c>
      <c r="F529" s="37" t="s">
        <v>926</v>
      </c>
    </row>
    <row r="530" customFormat="false" ht="15" hidden="false" customHeight="false" outlineLevel="0" collapsed="false">
      <c r="A530" s="38" t="s">
        <v>201</v>
      </c>
      <c r="B530" s="38" t="s">
        <v>302</v>
      </c>
      <c r="C530" s="38" t="s">
        <v>249</v>
      </c>
      <c r="D530" s="38" t="s">
        <v>250</v>
      </c>
      <c r="E530" s="39" t="s">
        <v>251</v>
      </c>
      <c r="F530" s="37" t="s">
        <v>475</v>
      </c>
    </row>
    <row r="531" customFormat="false" ht="15" hidden="false" customHeight="false" outlineLevel="0" collapsed="false">
      <c r="A531" s="38" t="s">
        <v>201</v>
      </c>
      <c r="B531" s="38" t="s">
        <v>302</v>
      </c>
      <c r="C531" s="38" t="s">
        <v>252</v>
      </c>
      <c r="D531" s="38" t="s">
        <v>253</v>
      </c>
      <c r="E531" s="39" t="n">
        <v>2</v>
      </c>
      <c r="F531" s="37" t="s">
        <v>927</v>
      </c>
    </row>
    <row r="532" customFormat="false" ht="15" hidden="false" customHeight="false" outlineLevel="0" collapsed="false">
      <c r="A532" s="38" t="s">
        <v>201</v>
      </c>
      <c r="B532" s="38" t="s">
        <v>304</v>
      </c>
      <c r="C532" s="38" t="s">
        <v>254</v>
      </c>
      <c r="D532" s="38" t="s">
        <v>255</v>
      </c>
      <c r="E532" s="39" t="n">
        <v>1</v>
      </c>
      <c r="F532" s="37" t="s">
        <v>928</v>
      </c>
    </row>
    <row r="533" customFormat="false" ht="15" hidden="false" customHeight="false" outlineLevel="0" collapsed="false">
      <c r="A533" s="38" t="s">
        <v>201</v>
      </c>
      <c r="B533" s="38" t="s">
        <v>304</v>
      </c>
      <c r="C533" s="38" t="s">
        <v>256</v>
      </c>
      <c r="D533" s="38" t="s">
        <v>257</v>
      </c>
      <c r="E533" s="39" t="n">
        <v>0</v>
      </c>
      <c r="F533" s="37" t="s">
        <v>929</v>
      </c>
    </row>
    <row r="534" customFormat="false" ht="15" hidden="false" customHeight="false" outlineLevel="0" collapsed="false">
      <c r="A534" s="38" t="s">
        <v>201</v>
      </c>
      <c r="B534" s="38" t="s">
        <v>304</v>
      </c>
      <c r="C534" s="38" t="s">
        <v>258</v>
      </c>
      <c r="D534" s="38" t="s">
        <v>259</v>
      </c>
      <c r="E534" s="39" t="n">
        <v>1</v>
      </c>
      <c r="F534" s="37" t="s">
        <v>930</v>
      </c>
    </row>
    <row r="535" customFormat="false" ht="15" hidden="false" customHeight="false" outlineLevel="0" collapsed="false">
      <c r="A535" s="38" t="s">
        <v>201</v>
      </c>
      <c r="B535" s="38" t="s">
        <v>304</v>
      </c>
      <c r="C535" s="38" t="s">
        <v>260</v>
      </c>
      <c r="D535" s="38" t="s">
        <v>261</v>
      </c>
      <c r="E535" s="39" t="n">
        <v>2</v>
      </c>
      <c r="F535" s="37" t="s">
        <v>931</v>
      </c>
    </row>
    <row r="536" customFormat="false" ht="15" hidden="false" customHeight="false" outlineLevel="0" collapsed="false">
      <c r="A536" s="38" t="s">
        <v>201</v>
      </c>
      <c r="B536" s="38" t="s">
        <v>304</v>
      </c>
      <c r="C536" s="38" t="s">
        <v>262</v>
      </c>
      <c r="D536" s="38" t="s">
        <v>263</v>
      </c>
      <c r="E536" s="39" t="n">
        <v>2</v>
      </c>
      <c r="F536" s="37" t="s">
        <v>932</v>
      </c>
    </row>
    <row r="537" customFormat="false" ht="15" hidden="false" customHeight="false" outlineLevel="0" collapsed="false">
      <c r="A537" s="38" t="s">
        <v>201</v>
      </c>
      <c r="B537" s="38" t="s">
        <v>304</v>
      </c>
      <c r="C537" s="38" t="s">
        <v>264</v>
      </c>
      <c r="D537" s="38" t="s">
        <v>265</v>
      </c>
      <c r="E537" s="39" t="n">
        <v>0</v>
      </c>
      <c r="F537" s="37" t="s">
        <v>933</v>
      </c>
    </row>
    <row r="538" customFormat="false" ht="15" hidden="false" customHeight="false" outlineLevel="0" collapsed="false">
      <c r="A538" s="38" t="s">
        <v>201</v>
      </c>
      <c r="B538" s="38" t="s">
        <v>304</v>
      </c>
      <c r="C538" s="38" t="s">
        <v>266</v>
      </c>
      <c r="D538" s="38" t="s">
        <v>267</v>
      </c>
      <c r="E538" s="39" t="n">
        <v>1</v>
      </c>
      <c r="F538" s="37" t="s">
        <v>934</v>
      </c>
    </row>
    <row r="539" customFormat="false" ht="15" hidden="false" customHeight="false" outlineLevel="0" collapsed="false">
      <c r="A539" s="38" t="s">
        <v>201</v>
      </c>
      <c r="B539" s="38" t="s">
        <v>304</v>
      </c>
      <c r="C539" s="38" t="s">
        <v>268</v>
      </c>
      <c r="D539" s="38" t="s">
        <v>269</v>
      </c>
      <c r="E539" s="39" t="n">
        <v>1</v>
      </c>
      <c r="F539" s="37" t="s">
        <v>935</v>
      </c>
    </row>
    <row r="540" customFormat="false" ht="15" hidden="false" customHeight="false" outlineLevel="0" collapsed="false">
      <c r="A540" s="38" t="s">
        <v>201</v>
      </c>
      <c r="B540" s="38" t="s">
        <v>306</v>
      </c>
      <c r="C540" s="38" t="s">
        <v>270</v>
      </c>
      <c r="D540" s="38" t="s">
        <v>271</v>
      </c>
      <c r="E540" s="39" t="n">
        <v>2</v>
      </c>
      <c r="F540" s="37" t="s">
        <v>936</v>
      </c>
    </row>
    <row r="541" customFormat="false" ht="15" hidden="false" customHeight="false" outlineLevel="0" collapsed="false">
      <c r="A541" s="38" t="s">
        <v>201</v>
      </c>
      <c r="B541" s="38" t="s">
        <v>306</v>
      </c>
      <c r="C541" s="38" t="s">
        <v>272</v>
      </c>
      <c r="D541" s="38" t="s">
        <v>273</v>
      </c>
      <c r="E541" s="39" t="n">
        <v>1</v>
      </c>
      <c r="F541" s="37" t="s">
        <v>937</v>
      </c>
    </row>
    <row r="542" customFormat="false" ht="15" hidden="false" customHeight="false" outlineLevel="0" collapsed="false">
      <c r="A542" s="38" t="s">
        <v>201</v>
      </c>
      <c r="B542" s="38" t="s">
        <v>306</v>
      </c>
      <c r="C542" s="38" t="s">
        <v>274</v>
      </c>
      <c r="D542" s="38" t="s">
        <v>275</v>
      </c>
      <c r="E542" s="39" t="s">
        <v>251</v>
      </c>
      <c r="F542" s="37" t="s">
        <v>938</v>
      </c>
    </row>
    <row r="543" customFormat="false" ht="15" hidden="false" customHeight="false" outlineLevel="0" collapsed="false">
      <c r="A543" s="38" t="s">
        <v>201</v>
      </c>
      <c r="B543" s="38" t="s">
        <v>306</v>
      </c>
      <c r="C543" s="38" t="s">
        <v>276</v>
      </c>
      <c r="D543" s="38" t="s">
        <v>277</v>
      </c>
      <c r="E543" s="39" t="n">
        <v>1</v>
      </c>
      <c r="F543" s="37" t="s">
        <v>939</v>
      </c>
    </row>
    <row r="544" customFormat="false" ht="15" hidden="false" customHeight="false" outlineLevel="0" collapsed="false">
      <c r="A544" s="38" t="s">
        <v>201</v>
      </c>
      <c r="B544" s="38" t="s">
        <v>306</v>
      </c>
      <c r="C544" s="38" t="s">
        <v>278</v>
      </c>
      <c r="D544" s="38" t="s">
        <v>279</v>
      </c>
      <c r="E544" s="39" t="n">
        <v>0</v>
      </c>
      <c r="F544" s="37" t="s">
        <v>940</v>
      </c>
    </row>
    <row r="545" customFormat="false" ht="15" hidden="false" customHeight="false" outlineLevel="0" collapsed="false">
      <c r="A545" s="38" t="s">
        <v>201</v>
      </c>
      <c r="B545" s="38" t="s">
        <v>308</v>
      </c>
      <c r="C545" s="38" t="s">
        <v>280</v>
      </c>
      <c r="D545" s="38" t="s">
        <v>281</v>
      </c>
      <c r="E545" s="39" t="n">
        <v>1</v>
      </c>
      <c r="F545" s="37" t="s">
        <v>941</v>
      </c>
    </row>
    <row r="546" customFormat="false" ht="15" hidden="false" customHeight="false" outlineLevel="0" collapsed="false">
      <c r="A546" s="38" t="s">
        <v>201</v>
      </c>
      <c r="B546" s="38" t="s">
        <v>308</v>
      </c>
      <c r="C546" s="38" t="s">
        <v>282</v>
      </c>
      <c r="D546" s="38" t="s">
        <v>283</v>
      </c>
      <c r="E546" s="39" t="n">
        <v>2</v>
      </c>
      <c r="F546" s="37" t="s">
        <v>942</v>
      </c>
    </row>
    <row r="547" customFormat="false" ht="15" hidden="false" customHeight="false" outlineLevel="0" collapsed="false">
      <c r="A547" s="38" t="s">
        <v>201</v>
      </c>
      <c r="B547" s="38" t="s">
        <v>308</v>
      </c>
      <c r="C547" s="38" t="s">
        <v>284</v>
      </c>
      <c r="D547" s="38" t="s">
        <v>285</v>
      </c>
      <c r="E547" s="39" t="n">
        <v>2</v>
      </c>
      <c r="F547" s="37" t="s">
        <v>943</v>
      </c>
    </row>
    <row r="548" customFormat="false" ht="15" hidden="false" customHeight="false" outlineLevel="0" collapsed="false">
      <c r="A548" s="38" t="s">
        <v>201</v>
      </c>
      <c r="B548" s="38" t="s">
        <v>308</v>
      </c>
      <c r="C548" s="38" t="s">
        <v>286</v>
      </c>
      <c r="D548" s="38" t="s">
        <v>287</v>
      </c>
      <c r="E548" s="39" t="n">
        <v>2</v>
      </c>
      <c r="F548" s="37" t="s">
        <v>944</v>
      </c>
    </row>
    <row r="549" customFormat="false" ht="15" hidden="false" customHeight="false" outlineLevel="0" collapsed="false">
      <c r="A549" s="38" t="s">
        <v>201</v>
      </c>
      <c r="B549" s="38" t="s">
        <v>308</v>
      </c>
      <c r="C549" s="38" t="s">
        <v>288</v>
      </c>
      <c r="D549" s="38" t="s">
        <v>289</v>
      </c>
      <c r="E549" s="39" t="n">
        <v>1</v>
      </c>
      <c r="F549" s="37" t="s">
        <v>945</v>
      </c>
    </row>
    <row r="550" customFormat="false" ht="15" hidden="false" customHeight="false" outlineLevel="0" collapsed="false">
      <c r="A550" s="38" t="s">
        <v>201</v>
      </c>
      <c r="B550" s="38" t="s">
        <v>310</v>
      </c>
      <c r="C550" s="38" t="s">
        <v>290</v>
      </c>
      <c r="D550" s="38" t="s">
        <v>291</v>
      </c>
      <c r="E550" s="39" t="n">
        <v>0</v>
      </c>
      <c r="F550" s="37" t="s">
        <v>946</v>
      </c>
    </row>
    <row r="551" customFormat="false" ht="15" hidden="false" customHeight="false" outlineLevel="0" collapsed="false">
      <c r="A551" s="38" t="s">
        <v>201</v>
      </c>
      <c r="B551" s="38" t="s">
        <v>310</v>
      </c>
      <c r="C551" s="38" t="s">
        <v>292</v>
      </c>
      <c r="D551" s="38" t="s">
        <v>293</v>
      </c>
      <c r="E551" s="39" t="n">
        <v>1</v>
      </c>
      <c r="F551" s="37" t="s">
        <v>947</v>
      </c>
    </row>
    <row r="552" customFormat="false" ht="15" hidden="false" customHeight="false" outlineLevel="0" collapsed="false">
      <c r="A552" s="38" t="s">
        <v>201</v>
      </c>
      <c r="B552" s="38" t="s">
        <v>310</v>
      </c>
      <c r="C552" s="38" t="s">
        <v>294</v>
      </c>
      <c r="D552" s="38" t="s">
        <v>295</v>
      </c>
      <c r="E552" s="39" t="n">
        <v>1</v>
      </c>
      <c r="F552" s="37" t="s">
        <v>948</v>
      </c>
    </row>
    <row r="553" customFormat="false" ht="15" hidden="false" customHeight="false" outlineLevel="0" collapsed="false">
      <c r="A553" s="38" t="s">
        <v>207</v>
      </c>
      <c r="B553" s="38" t="s">
        <v>302</v>
      </c>
      <c r="C553" s="38" t="s">
        <v>236</v>
      </c>
      <c r="D553" s="38" t="s">
        <v>237</v>
      </c>
      <c r="E553" s="39" t="n">
        <v>2</v>
      </c>
      <c r="F553" s="37" t="s">
        <v>949</v>
      </c>
    </row>
    <row r="554" customFormat="false" ht="15" hidden="false" customHeight="false" outlineLevel="0" collapsed="false">
      <c r="A554" s="38" t="s">
        <v>207</v>
      </c>
      <c r="B554" s="38" t="s">
        <v>302</v>
      </c>
      <c r="C554" s="38" t="s">
        <v>239</v>
      </c>
      <c r="D554" s="38" t="s">
        <v>240</v>
      </c>
      <c r="E554" s="39" t="n">
        <v>1</v>
      </c>
      <c r="F554" s="37" t="s">
        <v>950</v>
      </c>
    </row>
    <row r="555" customFormat="false" ht="23.85" hidden="false" customHeight="false" outlineLevel="0" collapsed="false">
      <c r="A555" s="38" t="s">
        <v>207</v>
      </c>
      <c r="B555" s="38" t="s">
        <v>302</v>
      </c>
      <c r="C555" s="38" t="s">
        <v>241</v>
      </c>
      <c r="D555" s="38" t="s">
        <v>242</v>
      </c>
      <c r="E555" s="39" t="n">
        <v>1</v>
      </c>
      <c r="F555" s="37" t="s">
        <v>951</v>
      </c>
    </row>
    <row r="556" customFormat="false" ht="15" hidden="false" customHeight="false" outlineLevel="0" collapsed="false">
      <c r="A556" s="38" t="s">
        <v>207</v>
      </c>
      <c r="B556" s="38" t="s">
        <v>302</v>
      </c>
      <c r="C556" s="38" t="s">
        <v>243</v>
      </c>
      <c r="D556" s="38" t="s">
        <v>244</v>
      </c>
      <c r="E556" s="39" t="n">
        <v>1</v>
      </c>
      <c r="F556" s="37" t="s">
        <v>952</v>
      </c>
    </row>
    <row r="557" customFormat="false" ht="15" hidden="false" customHeight="false" outlineLevel="0" collapsed="false">
      <c r="A557" s="38" t="s">
        <v>207</v>
      </c>
      <c r="B557" s="38" t="s">
        <v>302</v>
      </c>
      <c r="C557" s="38" t="s">
        <v>245</v>
      </c>
      <c r="D557" s="38" t="s">
        <v>246</v>
      </c>
      <c r="E557" s="39" t="n">
        <v>2</v>
      </c>
      <c r="F557" s="37" t="s">
        <v>953</v>
      </c>
    </row>
    <row r="558" customFormat="false" ht="15" hidden="false" customHeight="false" outlineLevel="0" collapsed="false">
      <c r="A558" s="38" t="s">
        <v>207</v>
      </c>
      <c r="B558" s="38" t="s">
        <v>302</v>
      </c>
      <c r="C558" s="38" t="s">
        <v>247</v>
      </c>
      <c r="D558" s="38" t="s">
        <v>248</v>
      </c>
      <c r="E558" s="39" t="n">
        <v>2</v>
      </c>
      <c r="F558" s="37" t="s">
        <v>954</v>
      </c>
    </row>
    <row r="559" customFormat="false" ht="15" hidden="false" customHeight="false" outlineLevel="0" collapsed="false">
      <c r="A559" s="38" t="s">
        <v>207</v>
      </c>
      <c r="B559" s="38" t="s">
        <v>302</v>
      </c>
      <c r="C559" s="38" t="s">
        <v>249</v>
      </c>
      <c r="D559" s="38" t="s">
        <v>250</v>
      </c>
      <c r="E559" s="39" t="s">
        <v>251</v>
      </c>
      <c r="F559" s="37" t="s">
        <v>646</v>
      </c>
    </row>
    <row r="560" customFormat="false" ht="15" hidden="false" customHeight="false" outlineLevel="0" collapsed="false">
      <c r="A560" s="38" t="s">
        <v>207</v>
      </c>
      <c r="B560" s="38" t="s">
        <v>302</v>
      </c>
      <c r="C560" s="38" t="s">
        <v>252</v>
      </c>
      <c r="D560" s="38" t="s">
        <v>253</v>
      </c>
      <c r="E560" s="39" t="n">
        <v>2</v>
      </c>
      <c r="F560" s="37" t="s">
        <v>955</v>
      </c>
    </row>
    <row r="561" customFormat="false" ht="15" hidden="false" customHeight="false" outlineLevel="0" collapsed="false">
      <c r="A561" s="38" t="s">
        <v>207</v>
      </c>
      <c r="B561" s="38" t="s">
        <v>304</v>
      </c>
      <c r="C561" s="38" t="s">
        <v>254</v>
      </c>
      <c r="D561" s="38" t="s">
        <v>255</v>
      </c>
      <c r="E561" s="39" t="n">
        <v>0</v>
      </c>
      <c r="F561" s="37" t="s">
        <v>956</v>
      </c>
    </row>
    <row r="562" customFormat="false" ht="15" hidden="false" customHeight="false" outlineLevel="0" collapsed="false">
      <c r="A562" s="38" t="s">
        <v>207</v>
      </c>
      <c r="B562" s="38" t="s">
        <v>304</v>
      </c>
      <c r="C562" s="38" t="s">
        <v>256</v>
      </c>
      <c r="D562" s="38" t="s">
        <v>257</v>
      </c>
      <c r="E562" s="39" t="n">
        <v>1</v>
      </c>
      <c r="F562" s="37" t="s">
        <v>957</v>
      </c>
    </row>
    <row r="563" customFormat="false" ht="15" hidden="false" customHeight="false" outlineLevel="0" collapsed="false">
      <c r="A563" s="38" t="s">
        <v>207</v>
      </c>
      <c r="B563" s="38" t="s">
        <v>304</v>
      </c>
      <c r="C563" s="38" t="s">
        <v>258</v>
      </c>
      <c r="D563" s="38" t="s">
        <v>259</v>
      </c>
      <c r="E563" s="39" t="n">
        <v>0</v>
      </c>
      <c r="F563" s="37" t="s">
        <v>958</v>
      </c>
    </row>
    <row r="564" customFormat="false" ht="15" hidden="false" customHeight="false" outlineLevel="0" collapsed="false">
      <c r="A564" s="38" t="s">
        <v>207</v>
      </c>
      <c r="B564" s="38" t="s">
        <v>304</v>
      </c>
      <c r="C564" s="38" t="s">
        <v>260</v>
      </c>
      <c r="D564" s="38" t="s">
        <v>261</v>
      </c>
      <c r="E564" s="39" t="n">
        <v>1</v>
      </c>
      <c r="F564" s="37" t="s">
        <v>959</v>
      </c>
    </row>
    <row r="565" customFormat="false" ht="15" hidden="false" customHeight="false" outlineLevel="0" collapsed="false">
      <c r="A565" s="38" t="s">
        <v>207</v>
      </c>
      <c r="B565" s="38" t="s">
        <v>304</v>
      </c>
      <c r="C565" s="38" t="s">
        <v>262</v>
      </c>
      <c r="D565" s="38" t="s">
        <v>263</v>
      </c>
      <c r="E565" s="39" t="n">
        <v>0</v>
      </c>
      <c r="F565" s="37" t="s">
        <v>960</v>
      </c>
    </row>
    <row r="566" customFormat="false" ht="15" hidden="false" customHeight="false" outlineLevel="0" collapsed="false">
      <c r="A566" s="38" t="s">
        <v>207</v>
      </c>
      <c r="B566" s="38" t="s">
        <v>304</v>
      </c>
      <c r="C566" s="38" t="s">
        <v>264</v>
      </c>
      <c r="D566" s="38" t="s">
        <v>265</v>
      </c>
      <c r="E566" s="39" t="n">
        <v>0</v>
      </c>
      <c r="F566" s="37" t="s">
        <v>961</v>
      </c>
    </row>
    <row r="567" customFormat="false" ht="15" hidden="false" customHeight="false" outlineLevel="0" collapsed="false">
      <c r="A567" s="38" t="s">
        <v>207</v>
      </c>
      <c r="B567" s="38" t="s">
        <v>304</v>
      </c>
      <c r="C567" s="38" t="s">
        <v>266</v>
      </c>
      <c r="D567" s="38" t="s">
        <v>267</v>
      </c>
      <c r="E567" s="39" t="n">
        <v>0</v>
      </c>
      <c r="F567" s="37" t="s">
        <v>962</v>
      </c>
    </row>
    <row r="568" customFormat="false" ht="15" hidden="false" customHeight="false" outlineLevel="0" collapsed="false">
      <c r="A568" s="38" t="s">
        <v>207</v>
      </c>
      <c r="B568" s="38" t="s">
        <v>304</v>
      </c>
      <c r="C568" s="38" t="s">
        <v>268</v>
      </c>
      <c r="D568" s="38" t="s">
        <v>269</v>
      </c>
      <c r="E568" s="39" t="n">
        <v>0</v>
      </c>
      <c r="F568" s="37" t="s">
        <v>963</v>
      </c>
    </row>
    <row r="569" customFormat="false" ht="15" hidden="false" customHeight="false" outlineLevel="0" collapsed="false">
      <c r="A569" s="38" t="s">
        <v>207</v>
      </c>
      <c r="B569" s="38" t="s">
        <v>306</v>
      </c>
      <c r="C569" s="38" t="s">
        <v>270</v>
      </c>
      <c r="D569" s="38" t="s">
        <v>271</v>
      </c>
      <c r="E569" s="39" t="n">
        <v>2</v>
      </c>
      <c r="F569" s="37" t="s">
        <v>964</v>
      </c>
    </row>
    <row r="570" customFormat="false" ht="15" hidden="false" customHeight="false" outlineLevel="0" collapsed="false">
      <c r="A570" s="38" t="s">
        <v>207</v>
      </c>
      <c r="B570" s="38" t="s">
        <v>306</v>
      </c>
      <c r="C570" s="38" t="s">
        <v>272</v>
      </c>
      <c r="D570" s="38" t="s">
        <v>273</v>
      </c>
      <c r="E570" s="39" t="n">
        <v>1</v>
      </c>
      <c r="F570" s="37" t="s">
        <v>965</v>
      </c>
    </row>
    <row r="571" customFormat="false" ht="15" hidden="false" customHeight="false" outlineLevel="0" collapsed="false">
      <c r="A571" s="38" t="s">
        <v>207</v>
      </c>
      <c r="B571" s="38" t="s">
        <v>306</v>
      </c>
      <c r="C571" s="38" t="s">
        <v>274</v>
      </c>
      <c r="D571" s="38" t="s">
        <v>275</v>
      </c>
      <c r="E571" s="39" t="n">
        <v>2</v>
      </c>
      <c r="F571" s="37" t="s">
        <v>966</v>
      </c>
    </row>
    <row r="572" customFormat="false" ht="15" hidden="false" customHeight="false" outlineLevel="0" collapsed="false">
      <c r="A572" s="38" t="s">
        <v>207</v>
      </c>
      <c r="B572" s="38" t="s">
        <v>306</v>
      </c>
      <c r="C572" s="38" t="s">
        <v>276</v>
      </c>
      <c r="D572" s="38" t="s">
        <v>277</v>
      </c>
      <c r="E572" s="39" t="n">
        <v>1</v>
      </c>
      <c r="F572" s="37" t="s">
        <v>967</v>
      </c>
    </row>
    <row r="573" customFormat="false" ht="15" hidden="false" customHeight="false" outlineLevel="0" collapsed="false">
      <c r="A573" s="38" t="s">
        <v>207</v>
      </c>
      <c r="B573" s="38" t="s">
        <v>306</v>
      </c>
      <c r="C573" s="38" t="s">
        <v>278</v>
      </c>
      <c r="D573" s="38" t="s">
        <v>279</v>
      </c>
      <c r="E573" s="39" t="n">
        <v>1</v>
      </c>
      <c r="F573" s="37" t="s">
        <v>968</v>
      </c>
    </row>
    <row r="574" customFormat="false" ht="15" hidden="false" customHeight="false" outlineLevel="0" collapsed="false">
      <c r="A574" s="38" t="s">
        <v>207</v>
      </c>
      <c r="B574" s="38" t="s">
        <v>308</v>
      </c>
      <c r="C574" s="38" t="s">
        <v>280</v>
      </c>
      <c r="D574" s="38" t="s">
        <v>281</v>
      </c>
      <c r="E574" s="39" t="n">
        <v>2</v>
      </c>
      <c r="F574" s="37" t="s">
        <v>969</v>
      </c>
    </row>
    <row r="575" customFormat="false" ht="15" hidden="false" customHeight="false" outlineLevel="0" collapsed="false">
      <c r="A575" s="38" t="s">
        <v>207</v>
      </c>
      <c r="B575" s="38" t="s">
        <v>308</v>
      </c>
      <c r="C575" s="38" t="s">
        <v>282</v>
      </c>
      <c r="D575" s="38" t="s">
        <v>283</v>
      </c>
      <c r="E575" s="39" t="n">
        <v>2</v>
      </c>
      <c r="F575" s="37" t="s">
        <v>970</v>
      </c>
    </row>
    <row r="576" customFormat="false" ht="15" hidden="false" customHeight="false" outlineLevel="0" collapsed="false">
      <c r="A576" s="38" t="s">
        <v>207</v>
      </c>
      <c r="B576" s="38" t="s">
        <v>308</v>
      </c>
      <c r="C576" s="38" t="s">
        <v>284</v>
      </c>
      <c r="D576" s="38" t="s">
        <v>285</v>
      </c>
      <c r="E576" s="39" t="n">
        <v>1</v>
      </c>
      <c r="F576" s="37" t="s">
        <v>971</v>
      </c>
    </row>
    <row r="577" customFormat="false" ht="15" hidden="false" customHeight="false" outlineLevel="0" collapsed="false">
      <c r="A577" s="38" t="s">
        <v>207</v>
      </c>
      <c r="B577" s="38" t="s">
        <v>308</v>
      </c>
      <c r="C577" s="38" t="s">
        <v>286</v>
      </c>
      <c r="D577" s="38" t="s">
        <v>287</v>
      </c>
      <c r="E577" s="39" t="n">
        <v>2</v>
      </c>
      <c r="F577" s="37" t="s">
        <v>972</v>
      </c>
    </row>
    <row r="578" customFormat="false" ht="15" hidden="false" customHeight="false" outlineLevel="0" collapsed="false">
      <c r="A578" s="38" t="s">
        <v>207</v>
      </c>
      <c r="B578" s="38" t="s">
        <v>308</v>
      </c>
      <c r="C578" s="38" t="s">
        <v>288</v>
      </c>
      <c r="D578" s="38" t="s">
        <v>289</v>
      </c>
      <c r="E578" s="39" t="n">
        <v>1</v>
      </c>
      <c r="F578" s="37" t="s">
        <v>973</v>
      </c>
    </row>
    <row r="579" customFormat="false" ht="15" hidden="false" customHeight="false" outlineLevel="0" collapsed="false">
      <c r="A579" s="38" t="s">
        <v>207</v>
      </c>
      <c r="B579" s="38" t="s">
        <v>310</v>
      </c>
      <c r="C579" s="38" t="s">
        <v>290</v>
      </c>
      <c r="D579" s="38" t="s">
        <v>291</v>
      </c>
      <c r="E579" s="39" t="n">
        <v>1</v>
      </c>
      <c r="F579" s="37" t="s">
        <v>974</v>
      </c>
    </row>
    <row r="580" customFormat="false" ht="15" hidden="false" customHeight="false" outlineLevel="0" collapsed="false">
      <c r="A580" s="38" t="s">
        <v>207</v>
      </c>
      <c r="B580" s="38" t="s">
        <v>310</v>
      </c>
      <c r="C580" s="38" t="s">
        <v>292</v>
      </c>
      <c r="D580" s="38" t="s">
        <v>293</v>
      </c>
      <c r="E580" s="39" t="n">
        <v>0</v>
      </c>
      <c r="F580" s="37" t="s">
        <v>975</v>
      </c>
    </row>
    <row r="581" customFormat="false" ht="15" hidden="false" customHeight="false" outlineLevel="0" collapsed="false">
      <c r="A581" s="38" t="s">
        <v>207</v>
      </c>
      <c r="B581" s="38" t="s">
        <v>310</v>
      </c>
      <c r="C581" s="38" t="s">
        <v>294</v>
      </c>
      <c r="D581" s="38" t="s">
        <v>295</v>
      </c>
      <c r="E581" s="39" t="n">
        <v>2</v>
      </c>
      <c r="F581" s="37" t="s">
        <v>976</v>
      </c>
    </row>
    <row r="582" customFormat="false" ht="15" hidden="false" customHeight="false" outlineLevel="0" collapsed="false">
      <c r="A582" s="38" t="s">
        <v>214</v>
      </c>
      <c r="B582" s="38" t="s">
        <v>302</v>
      </c>
      <c r="C582" s="38" t="s">
        <v>236</v>
      </c>
      <c r="D582" s="38" t="s">
        <v>237</v>
      </c>
      <c r="E582" s="39" t="n">
        <v>2</v>
      </c>
      <c r="F582" s="37" t="s">
        <v>977</v>
      </c>
    </row>
    <row r="583" customFormat="false" ht="15" hidden="false" customHeight="false" outlineLevel="0" collapsed="false">
      <c r="A583" s="38" t="s">
        <v>214</v>
      </c>
      <c r="B583" s="38" t="s">
        <v>302</v>
      </c>
      <c r="C583" s="38" t="s">
        <v>239</v>
      </c>
      <c r="D583" s="38" t="s">
        <v>240</v>
      </c>
      <c r="E583" s="39" t="n">
        <v>1</v>
      </c>
      <c r="F583" s="37" t="s">
        <v>978</v>
      </c>
    </row>
    <row r="584" customFormat="false" ht="15" hidden="false" customHeight="false" outlineLevel="0" collapsed="false">
      <c r="A584" s="38" t="s">
        <v>214</v>
      </c>
      <c r="B584" s="38" t="s">
        <v>302</v>
      </c>
      <c r="C584" s="38" t="s">
        <v>241</v>
      </c>
      <c r="D584" s="38" t="s">
        <v>242</v>
      </c>
      <c r="E584" s="39" t="n">
        <v>0</v>
      </c>
      <c r="F584" s="37" t="s">
        <v>979</v>
      </c>
    </row>
    <row r="585" customFormat="false" ht="15" hidden="false" customHeight="false" outlineLevel="0" collapsed="false">
      <c r="A585" s="38" t="s">
        <v>214</v>
      </c>
      <c r="B585" s="38" t="s">
        <v>302</v>
      </c>
      <c r="C585" s="38" t="s">
        <v>243</v>
      </c>
      <c r="D585" s="38" t="s">
        <v>244</v>
      </c>
      <c r="E585" s="39" t="n">
        <v>1</v>
      </c>
      <c r="F585" s="37" t="s">
        <v>980</v>
      </c>
    </row>
    <row r="586" customFormat="false" ht="15" hidden="false" customHeight="false" outlineLevel="0" collapsed="false">
      <c r="A586" s="38" t="s">
        <v>214</v>
      </c>
      <c r="B586" s="38" t="s">
        <v>302</v>
      </c>
      <c r="C586" s="38" t="s">
        <v>245</v>
      </c>
      <c r="D586" s="38" t="s">
        <v>246</v>
      </c>
      <c r="E586" s="39" t="n">
        <v>1</v>
      </c>
      <c r="F586" s="37" t="s">
        <v>981</v>
      </c>
    </row>
    <row r="587" customFormat="false" ht="15" hidden="false" customHeight="false" outlineLevel="0" collapsed="false">
      <c r="A587" s="38" t="s">
        <v>214</v>
      </c>
      <c r="B587" s="38" t="s">
        <v>302</v>
      </c>
      <c r="C587" s="38" t="s">
        <v>247</v>
      </c>
      <c r="D587" s="38" t="s">
        <v>248</v>
      </c>
      <c r="E587" s="39" t="n">
        <v>2</v>
      </c>
      <c r="F587" s="37" t="s">
        <v>982</v>
      </c>
    </row>
    <row r="588" customFormat="false" ht="15" hidden="false" customHeight="false" outlineLevel="0" collapsed="false">
      <c r="A588" s="38" t="s">
        <v>214</v>
      </c>
      <c r="B588" s="38" t="s">
        <v>302</v>
      </c>
      <c r="C588" s="38" t="s">
        <v>249</v>
      </c>
      <c r="D588" s="38" t="s">
        <v>250</v>
      </c>
      <c r="E588" s="39" t="s">
        <v>251</v>
      </c>
      <c r="F588" s="37" t="s">
        <v>646</v>
      </c>
    </row>
    <row r="589" customFormat="false" ht="15" hidden="false" customHeight="false" outlineLevel="0" collapsed="false">
      <c r="A589" s="38" t="s">
        <v>214</v>
      </c>
      <c r="B589" s="38" t="s">
        <v>302</v>
      </c>
      <c r="C589" s="38" t="s">
        <v>252</v>
      </c>
      <c r="D589" s="38" t="s">
        <v>253</v>
      </c>
      <c r="E589" s="39" t="n">
        <v>2</v>
      </c>
      <c r="F589" s="37" t="s">
        <v>983</v>
      </c>
    </row>
    <row r="590" customFormat="false" ht="15" hidden="false" customHeight="false" outlineLevel="0" collapsed="false">
      <c r="A590" s="38" t="s">
        <v>214</v>
      </c>
      <c r="B590" s="38" t="s">
        <v>304</v>
      </c>
      <c r="C590" s="38" t="s">
        <v>254</v>
      </c>
      <c r="D590" s="38" t="s">
        <v>255</v>
      </c>
      <c r="E590" s="39" t="n">
        <v>0</v>
      </c>
      <c r="F590" s="37" t="s">
        <v>984</v>
      </c>
    </row>
    <row r="591" customFormat="false" ht="15" hidden="false" customHeight="false" outlineLevel="0" collapsed="false">
      <c r="A591" s="38" t="s">
        <v>214</v>
      </c>
      <c r="B591" s="38" t="s">
        <v>304</v>
      </c>
      <c r="C591" s="38" t="s">
        <v>256</v>
      </c>
      <c r="D591" s="38" t="s">
        <v>257</v>
      </c>
      <c r="E591" s="39" t="n">
        <v>1</v>
      </c>
      <c r="F591" s="37" t="s">
        <v>985</v>
      </c>
    </row>
    <row r="592" customFormat="false" ht="15" hidden="false" customHeight="false" outlineLevel="0" collapsed="false">
      <c r="A592" s="38" t="s">
        <v>214</v>
      </c>
      <c r="B592" s="38" t="s">
        <v>304</v>
      </c>
      <c r="C592" s="38" t="s">
        <v>258</v>
      </c>
      <c r="D592" s="38" t="s">
        <v>259</v>
      </c>
      <c r="E592" s="39" t="n">
        <v>0</v>
      </c>
      <c r="F592" s="37" t="s">
        <v>986</v>
      </c>
    </row>
    <row r="593" customFormat="false" ht="15" hidden="false" customHeight="false" outlineLevel="0" collapsed="false">
      <c r="A593" s="38" t="s">
        <v>214</v>
      </c>
      <c r="B593" s="38" t="s">
        <v>304</v>
      </c>
      <c r="C593" s="38" t="s">
        <v>260</v>
      </c>
      <c r="D593" s="38" t="s">
        <v>261</v>
      </c>
      <c r="E593" s="39" t="n">
        <v>0</v>
      </c>
      <c r="F593" s="37" t="s">
        <v>987</v>
      </c>
    </row>
    <row r="594" customFormat="false" ht="15" hidden="false" customHeight="false" outlineLevel="0" collapsed="false">
      <c r="A594" s="38" t="s">
        <v>214</v>
      </c>
      <c r="B594" s="38" t="s">
        <v>304</v>
      </c>
      <c r="C594" s="38" t="s">
        <v>262</v>
      </c>
      <c r="D594" s="38" t="s">
        <v>263</v>
      </c>
      <c r="E594" s="39" t="n">
        <v>0</v>
      </c>
      <c r="F594" s="37" t="s">
        <v>988</v>
      </c>
    </row>
    <row r="595" customFormat="false" ht="15" hidden="false" customHeight="false" outlineLevel="0" collapsed="false">
      <c r="A595" s="38" t="s">
        <v>214</v>
      </c>
      <c r="B595" s="38" t="s">
        <v>304</v>
      </c>
      <c r="C595" s="38" t="s">
        <v>264</v>
      </c>
      <c r="D595" s="38" t="s">
        <v>265</v>
      </c>
      <c r="E595" s="39" t="n">
        <v>0</v>
      </c>
      <c r="F595" s="37" t="s">
        <v>989</v>
      </c>
    </row>
    <row r="596" customFormat="false" ht="15" hidden="false" customHeight="false" outlineLevel="0" collapsed="false">
      <c r="A596" s="38" t="s">
        <v>214</v>
      </c>
      <c r="B596" s="38" t="s">
        <v>304</v>
      </c>
      <c r="C596" s="38" t="s">
        <v>266</v>
      </c>
      <c r="D596" s="38" t="s">
        <v>267</v>
      </c>
      <c r="E596" s="39" t="n">
        <v>0</v>
      </c>
      <c r="F596" s="37" t="s">
        <v>962</v>
      </c>
    </row>
    <row r="597" customFormat="false" ht="15" hidden="false" customHeight="false" outlineLevel="0" collapsed="false">
      <c r="A597" s="38" t="s">
        <v>214</v>
      </c>
      <c r="B597" s="38" t="s">
        <v>304</v>
      </c>
      <c r="C597" s="38" t="s">
        <v>268</v>
      </c>
      <c r="D597" s="38" t="s">
        <v>269</v>
      </c>
      <c r="E597" s="39" t="n">
        <v>0</v>
      </c>
      <c r="F597" s="37" t="s">
        <v>963</v>
      </c>
    </row>
    <row r="598" customFormat="false" ht="15" hidden="false" customHeight="false" outlineLevel="0" collapsed="false">
      <c r="A598" s="38" t="s">
        <v>214</v>
      </c>
      <c r="B598" s="38" t="s">
        <v>306</v>
      </c>
      <c r="C598" s="38" t="s">
        <v>270</v>
      </c>
      <c r="D598" s="38" t="s">
        <v>271</v>
      </c>
      <c r="E598" s="39" t="n">
        <v>1</v>
      </c>
      <c r="F598" s="37" t="s">
        <v>990</v>
      </c>
    </row>
    <row r="599" customFormat="false" ht="15" hidden="false" customHeight="false" outlineLevel="0" collapsed="false">
      <c r="A599" s="38" t="s">
        <v>214</v>
      </c>
      <c r="B599" s="38" t="s">
        <v>306</v>
      </c>
      <c r="C599" s="38" t="s">
        <v>272</v>
      </c>
      <c r="D599" s="38" t="s">
        <v>273</v>
      </c>
      <c r="E599" s="39" t="n">
        <v>0</v>
      </c>
      <c r="F599" s="37" t="s">
        <v>991</v>
      </c>
    </row>
    <row r="600" customFormat="false" ht="15" hidden="false" customHeight="false" outlineLevel="0" collapsed="false">
      <c r="A600" s="38" t="s">
        <v>214</v>
      </c>
      <c r="B600" s="38" t="s">
        <v>306</v>
      </c>
      <c r="C600" s="38" t="s">
        <v>274</v>
      </c>
      <c r="D600" s="38" t="s">
        <v>275</v>
      </c>
      <c r="E600" s="39" t="n">
        <v>0</v>
      </c>
      <c r="F600" s="37" t="s">
        <v>992</v>
      </c>
    </row>
    <row r="601" customFormat="false" ht="15" hidden="false" customHeight="false" outlineLevel="0" collapsed="false">
      <c r="A601" s="38" t="s">
        <v>214</v>
      </c>
      <c r="B601" s="38" t="s">
        <v>306</v>
      </c>
      <c r="C601" s="38" t="s">
        <v>276</v>
      </c>
      <c r="D601" s="38" t="s">
        <v>277</v>
      </c>
      <c r="E601" s="39" t="n">
        <v>1</v>
      </c>
      <c r="F601" s="37" t="s">
        <v>993</v>
      </c>
    </row>
    <row r="602" customFormat="false" ht="15" hidden="false" customHeight="false" outlineLevel="0" collapsed="false">
      <c r="A602" s="38" t="s">
        <v>214</v>
      </c>
      <c r="B602" s="38" t="s">
        <v>306</v>
      </c>
      <c r="C602" s="38" t="s">
        <v>278</v>
      </c>
      <c r="D602" s="38" t="s">
        <v>279</v>
      </c>
      <c r="E602" s="39" t="n">
        <v>1</v>
      </c>
      <c r="F602" s="37" t="s">
        <v>994</v>
      </c>
    </row>
    <row r="603" customFormat="false" ht="15" hidden="false" customHeight="false" outlineLevel="0" collapsed="false">
      <c r="A603" s="38" t="s">
        <v>214</v>
      </c>
      <c r="B603" s="38" t="s">
        <v>308</v>
      </c>
      <c r="C603" s="38" t="s">
        <v>280</v>
      </c>
      <c r="D603" s="38" t="s">
        <v>281</v>
      </c>
      <c r="E603" s="39" t="n">
        <v>1</v>
      </c>
      <c r="F603" s="37" t="s">
        <v>995</v>
      </c>
    </row>
    <row r="604" customFormat="false" ht="15" hidden="false" customHeight="false" outlineLevel="0" collapsed="false">
      <c r="A604" s="38" t="s">
        <v>214</v>
      </c>
      <c r="B604" s="38" t="s">
        <v>308</v>
      </c>
      <c r="C604" s="38" t="s">
        <v>282</v>
      </c>
      <c r="D604" s="38" t="s">
        <v>283</v>
      </c>
      <c r="E604" s="39" t="n">
        <v>1</v>
      </c>
      <c r="F604" s="37" t="s">
        <v>996</v>
      </c>
    </row>
    <row r="605" customFormat="false" ht="15" hidden="false" customHeight="false" outlineLevel="0" collapsed="false">
      <c r="A605" s="38" t="s">
        <v>214</v>
      </c>
      <c r="B605" s="38" t="s">
        <v>308</v>
      </c>
      <c r="C605" s="38" t="s">
        <v>284</v>
      </c>
      <c r="D605" s="38" t="s">
        <v>285</v>
      </c>
      <c r="E605" s="39" t="n">
        <v>2</v>
      </c>
      <c r="F605" s="37" t="s">
        <v>997</v>
      </c>
    </row>
    <row r="606" customFormat="false" ht="15" hidden="false" customHeight="false" outlineLevel="0" collapsed="false">
      <c r="A606" s="38" t="s">
        <v>214</v>
      </c>
      <c r="B606" s="38" t="s">
        <v>308</v>
      </c>
      <c r="C606" s="38" t="s">
        <v>286</v>
      </c>
      <c r="D606" s="38" t="s">
        <v>287</v>
      </c>
      <c r="E606" s="39" t="n">
        <v>0</v>
      </c>
      <c r="F606" s="37" t="s">
        <v>998</v>
      </c>
    </row>
    <row r="607" customFormat="false" ht="15" hidden="false" customHeight="false" outlineLevel="0" collapsed="false">
      <c r="A607" s="38" t="s">
        <v>214</v>
      </c>
      <c r="B607" s="38" t="s">
        <v>308</v>
      </c>
      <c r="C607" s="38" t="s">
        <v>288</v>
      </c>
      <c r="D607" s="38" t="s">
        <v>289</v>
      </c>
      <c r="E607" s="39" t="n">
        <v>1</v>
      </c>
      <c r="F607" s="37" t="s">
        <v>999</v>
      </c>
    </row>
    <row r="608" customFormat="false" ht="15" hidden="false" customHeight="false" outlineLevel="0" collapsed="false">
      <c r="A608" s="38" t="s">
        <v>214</v>
      </c>
      <c r="B608" s="38" t="s">
        <v>310</v>
      </c>
      <c r="C608" s="38" t="s">
        <v>290</v>
      </c>
      <c r="D608" s="38" t="s">
        <v>291</v>
      </c>
      <c r="E608" s="39" t="n">
        <v>0</v>
      </c>
      <c r="F608" s="37" t="s">
        <v>1000</v>
      </c>
    </row>
    <row r="609" customFormat="false" ht="15" hidden="false" customHeight="false" outlineLevel="0" collapsed="false">
      <c r="A609" s="38" t="s">
        <v>214</v>
      </c>
      <c r="B609" s="38" t="s">
        <v>310</v>
      </c>
      <c r="C609" s="38" t="s">
        <v>292</v>
      </c>
      <c r="D609" s="38" t="s">
        <v>293</v>
      </c>
      <c r="E609" s="39" t="n">
        <v>0</v>
      </c>
      <c r="F609" s="37" t="s">
        <v>1001</v>
      </c>
    </row>
    <row r="610" customFormat="false" ht="15" hidden="false" customHeight="false" outlineLevel="0" collapsed="false">
      <c r="A610" s="38" t="s">
        <v>214</v>
      </c>
      <c r="B610" s="38" t="s">
        <v>310</v>
      </c>
      <c r="C610" s="38" t="s">
        <v>294</v>
      </c>
      <c r="D610" s="38" t="s">
        <v>295</v>
      </c>
      <c r="E610" s="39" t="n">
        <v>1</v>
      </c>
      <c r="F610" s="37" t="s">
        <v>1002</v>
      </c>
    </row>
  </sheetData>
  <autoFilter ref="A1:F610"/>
  <dataValidations count="1">
    <dataValidation allowBlank="false" error="Enter 0, 1, 2 or U" errorStyle="stop" errorTitle="Score" operator="between" showDropDown="false" showErrorMessage="true" showInputMessage="false" sqref="E2:E910" type="list">
      <formula1>"0,1,2,U"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7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4"/>
    <col collapsed="false" customWidth="true" hidden="false" outlineLevel="0" max="6" min="6" style="0" width="110"/>
    <col collapsed="false" customWidth="true" hidden="false" outlineLevel="0" max="7" min="7" style="0" width="12"/>
  </cols>
  <sheetData>
    <row r="1" customFormat="false" ht="23.85" hidden="false" customHeight="false" outlineLevel="0" collapsed="false">
      <c r="A1" s="7" t="s">
        <v>21</v>
      </c>
      <c r="B1" s="7" t="s">
        <v>20</v>
      </c>
      <c r="C1" s="7" t="s">
        <v>230</v>
      </c>
      <c r="D1" s="7" t="s">
        <v>1003</v>
      </c>
      <c r="E1" s="7" t="s">
        <v>1004</v>
      </c>
      <c r="F1" s="7" t="s">
        <v>1005</v>
      </c>
      <c r="G1" s="7" t="s">
        <v>1006</v>
      </c>
    </row>
    <row r="2" customFormat="false" ht="30" hidden="false" customHeight="true" outlineLevel="0" collapsed="false">
      <c r="A2" s="38" t="s">
        <v>48</v>
      </c>
      <c r="B2" s="40" t="n">
        <f aca="false">INDEX(Index!$A$2:$A$22,MATCH(A2,Index!$B$2:$B$22,0))</f>
        <v>1</v>
      </c>
      <c r="C2" s="41" t="n">
        <f aca="false">INDEX(Index!$V$2:$V$22,MATCH(A2,Index!$B$2:$B$22,0))</f>
        <v>95.1</v>
      </c>
      <c r="D2" s="38" t="s">
        <v>1007</v>
      </c>
      <c r="E2" s="42" t="n">
        <v>1</v>
      </c>
      <c r="F2" s="37" t="s">
        <v>1008</v>
      </c>
      <c r="G2" s="42" t="s">
        <v>304</v>
      </c>
    </row>
    <row r="3" customFormat="false" ht="30" hidden="false" customHeight="true" outlineLevel="0" collapsed="false">
      <c r="A3" s="38" t="s">
        <v>48</v>
      </c>
      <c r="B3" s="40" t="n">
        <f aca="false">INDEX(Index!$A$2:$A$22,MATCH(A3,Index!$B$2:$B$22,0))</f>
        <v>1</v>
      </c>
      <c r="C3" s="41" t="n">
        <f aca="false">INDEX(Index!$V$2:$V$22,MATCH(A3,Index!$B$2:$B$22,0))</f>
        <v>95.1</v>
      </c>
      <c r="D3" s="38" t="s">
        <v>1007</v>
      </c>
      <c r="E3" s="42" t="n">
        <v>2</v>
      </c>
      <c r="F3" s="37" t="s">
        <v>1009</v>
      </c>
      <c r="G3" s="42" t="s">
        <v>304</v>
      </c>
    </row>
    <row r="4" customFormat="false" ht="30" hidden="false" customHeight="true" outlineLevel="0" collapsed="false">
      <c r="A4" s="38" t="s">
        <v>48</v>
      </c>
      <c r="B4" s="40" t="n">
        <f aca="false">INDEX(Index!$A$2:$A$22,MATCH(A4,Index!$B$2:$B$22,0))</f>
        <v>1</v>
      </c>
      <c r="C4" s="41" t="n">
        <f aca="false">INDEX(Index!$V$2:$V$22,MATCH(A4,Index!$B$2:$B$22,0))</f>
        <v>95.1</v>
      </c>
      <c r="D4" s="38" t="s">
        <v>1007</v>
      </c>
      <c r="E4" s="42" t="n">
        <v>3</v>
      </c>
      <c r="F4" s="37" t="s">
        <v>1010</v>
      </c>
      <c r="G4" s="42" t="s">
        <v>308</v>
      </c>
    </row>
    <row r="5" customFormat="false" ht="30" hidden="false" customHeight="true" outlineLevel="0" collapsed="false">
      <c r="A5" s="38" t="s">
        <v>48</v>
      </c>
      <c r="B5" s="40" t="n">
        <f aca="false">INDEX(Index!$A$2:$A$22,MATCH(A5,Index!$B$2:$B$22,0))</f>
        <v>1</v>
      </c>
      <c r="C5" s="41" t="n">
        <f aca="false">INDEX(Index!$V$2:$V$22,MATCH(A5,Index!$B$2:$B$22,0))</f>
        <v>95.1</v>
      </c>
      <c r="D5" s="38" t="s">
        <v>1011</v>
      </c>
      <c r="E5" s="42" t="n">
        <v>1</v>
      </c>
      <c r="F5" s="37" t="s">
        <v>1012</v>
      </c>
      <c r="G5" s="42" t="s">
        <v>310</v>
      </c>
    </row>
    <row r="6" customFormat="false" ht="30" hidden="false" customHeight="true" outlineLevel="0" collapsed="false">
      <c r="A6" s="38" t="s">
        <v>48</v>
      </c>
      <c r="B6" s="40" t="n">
        <f aca="false">INDEX(Index!$A$2:$A$22,MATCH(A6,Index!$B$2:$B$22,0))</f>
        <v>1</v>
      </c>
      <c r="C6" s="41" t="n">
        <f aca="false">INDEX(Index!$V$2:$V$22,MATCH(A6,Index!$B$2:$B$22,0))</f>
        <v>95.1</v>
      </c>
      <c r="D6" s="38" t="s">
        <v>1011</v>
      </c>
      <c r="E6" s="42" t="n">
        <v>2</v>
      </c>
      <c r="F6" s="37" t="s">
        <v>1013</v>
      </c>
      <c r="G6" s="42" t="s">
        <v>304</v>
      </c>
    </row>
    <row r="7" customFormat="false" ht="30" hidden="false" customHeight="true" outlineLevel="0" collapsed="false">
      <c r="A7" s="38" t="s">
        <v>48</v>
      </c>
      <c r="B7" s="40" t="n">
        <f aca="false">INDEX(Index!$A$2:$A$22,MATCH(A7,Index!$B$2:$B$22,0))</f>
        <v>1</v>
      </c>
      <c r="C7" s="41" t="n">
        <f aca="false">INDEX(Index!$V$2:$V$22,MATCH(A7,Index!$B$2:$B$22,0))</f>
        <v>95.1</v>
      </c>
      <c r="D7" s="38" t="s">
        <v>1011</v>
      </c>
      <c r="E7" s="42" t="n">
        <v>3</v>
      </c>
      <c r="F7" s="37" t="s">
        <v>1014</v>
      </c>
      <c r="G7" s="42" t="s">
        <v>304</v>
      </c>
    </row>
    <row r="8" customFormat="false" ht="30" hidden="false" customHeight="true" outlineLevel="0" collapsed="false">
      <c r="A8" s="38" t="s">
        <v>59</v>
      </c>
      <c r="B8" s="40" t="n">
        <f aca="false">INDEX(Index!$A$2:$A$22,MATCH(A8,Index!$B$2:$B$22,0))</f>
        <v>2</v>
      </c>
      <c r="C8" s="41" t="n">
        <f aca="false">INDEX(Index!$V$2:$V$22,MATCH(A8,Index!$B$2:$B$22,0))</f>
        <v>93.8</v>
      </c>
      <c r="D8" s="38" t="s">
        <v>1007</v>
      </c>
      <c r="E8" s="42" t="n">
        <v>1</v>
      </c>
      <c r="F8" s="37" t="s">
        <v>1015</v>
      </c>
      <c r="G8" s="42" t="s">
        <v>304</v>
      </c>
    </row>
    <row r="9" customFormat="false" ht="30" hidden="false" customHeight="true" outlineLevel="0" collapsed="false">
      <c r="A9" s="38" t="s">
        <v>59</v>
      </c>
      <c r="B9" s="40" t="n">
        <f aca="false">INDEX(Index!$A$2:$A$22,MATCH(A9,Index!$B$2:$B$22,0))</f>
        <v>2</v>
      </c>
      <c r="C9" s="41" t="n">
        <f aca="false">INDEX(Index!$V$2:$V$22,MATCH(A9,Index!$B$2:$B$22,0))</f>
        <v>93.8</v>
      </c>
      <c r="D9" s="38" t="s">
        <v>1007</v>
      </c>
      <c r="E9" s="42" t="n">
        <v>2</v>
      </c>
      <c r="F9" s="37" t="s">
        <v>1016</v>
      </c>
      <c r="G9" s="42" t="s">
        <v>306</v>
      </c>
    </row>
    <row r="10" customFormat="false" ht="30" hidden="false" customHeight="true" outlineLevel="0" collapsed="false">
      <c r="A10" s="38" t="s">
        <v>59</v>
      </c>
      <c r="B10" s="40" t="n">
        <f aca="false">INDEX(Index!$A$2:$A$22,MATCH(A10,Index!$B$2:$B$22,0))</f>
        <v>2</v>
      </c>
      <c r="C10" s="41" t="n">
        <f aca="false">INDEX(Index!$V$2:$V$22,MATCH(A10,Index!$B$2:$B$22,0))</f>
        <v>93.8</v>
      </c>
      <c r="D10" s="38" t="s">
        <v>1007</v>
      </c>
      <c r="E10" s="42" t="n">
        <v>3</v>
      </c>
      <c r="F10" s="37" t="s">
        <v>1017</v>
      </c>
      <c r="G10" s="42" t="s">
        <v>304</v>
      </c>
    </row>
    <row r="11" customFormat="false" ht="30" hidden="false" customHeight="true" outlineLevel="0" collapsed="false">
      <c r="A11" s="38" t="s">
        <v>59</v>
      </c>
      <c r="B11" s="40" t="n">
        <f aca="false">INDEX(Index!$A$2:$A$22,MATCH(A11,Index!$B$2:$B$22,0))</f>
        <v>2</v>
      </c>
      <c r="C11" s="41" t="n">
        <f aca="false">INDEX(Index!$V$2:$V$22,MATCH(A11,Index!$B$2:$B$22,0))</f>
        <v>93.8</v>
      </c>
      <c r="D11" s="38" t="s">
        <v>1011</v>
      </c>
      <c r="E11" s="42" t="n">
        <v>1</v>
      </c>
      <c r="F11" s="37" t="s">
        <v>1018</v>
      </c>
      <c r="G11" s="42" t="s">
        <v>302</v>
      </c>
    </row>
    <row r="12" customFormat="false" ht="30" hidden="false" customHeight="true" outlineLevel="0" collapsed="false">
      <c r="A12" s="38" t="s">
        <v>59</v>
      </c>
      <c r="B12" s="40" t="n">
        <f aca="false">INDEX(Index!$A$2:$A$22,MATCH(A12,Index!$B$2:$B$22,0))</f>
        <v>2</v>
      </c>
      <c r="C12" s="41" t="n">
        <f aca="false">INDEX(Index!$V$2:$V$22,MATCH(A12,Index!$B$2:$B$22,0))</f>
        <v>93.8</v>
      </c>
      <c r="D12" s="38" t="s">
        <v>1011</v>
      </c>
      <c r="E12" s="42" t="n">
        <v>2</v>
      </c>
      <c r="F12" s="37" t="s">
        <v>1019</v>
      </c>
      <c r="G12" s="42" t="s">
        <v>304</v>
      </c>
    </row>
    <row r="13" customFormat="false" ht="30" hidden="false" customHeight="true" outlineLevel="0" collapsed="false">
      <c r="A13" s="38" t="s">
        <v>59</v>
      </c>
      <c r="B13" s="40" t="n">
        <f aca="false">INDEX(Index!$A$2:$A$22,MATCH(A13,Index!$B$2:$B$22,0))</f>
        <v>2</v>
      </c>
      <c r="C13" s="41" t="n">
        <f aca="false">INDEX(Index!$V$2:$V$22,MATCH(A13,Index!$B$2:$B$22,0))</f>
        <v>93.8</v>
      </c>
      <c r="D13" s="38" t="s">
        <v>1011</v>
      </c>
      <c r="E13" s="42" t="n">
        <v>3</v>
      </c>
      <c r="F13" s="37" t="s">
        <v>1020</v>
      </c>
      <c r="G13" s="42" t="s">
        <v>308</v>
      </c>
    </row>
    <row r="14" customFormat="false" ht="30" hidden="false" customHeight="true" outlineLevel="0" collapsed="false">
      <c r="A14" s="38" t="s">
        <v>69</v>
      </c>
      <c r="B14" s="40" t="n">
        <f aca="false">INDEX(Index!$A$2:$A$22,MATCH(A14,Index!$B$2:$B$22,0))</f>
        <v>3</v>
      </c>
      <c r="C14" s="41" t="n">
        <f aca="false">INDEX(Index!$V$2:$V$22,MATCH(A14,Index!$B$2:$B$22,0))</f>
        <v>90.8</v>
      </c>
      <c r="D14" s="38" t="s">
        <v>1007</v>
      </c>
      <c r="E14" s="42" t="n">
        <v>1</v>
      </c>
      <c r="F14" s="37" t="s">
        <v>1021</v>
      </c>
      <c r="G14" s="42" t="s">
        <v>302</v>
      </c>
    </row>
    <row r="15" customFormat="false" ht="30" hidden="false" customHeight="true" outlineLevel="0" collapsed="false">
      <c r="A15" s="38" t="s">
        <v>69</v>
      </c>
      <c r="B15" s="40" t="n">
        <f aca="false">INDEX(Index!$A$2:$A$22,MATCH(A15,Index!$B$2:$B$22,0))</f>
        <v>3</v>
      </c>
      <c r="C15" s="41" t="n">
        <f aca="false">INDEX(Index!$V$2:$V$22,MATCH(A15,Index!$B$2:$B$22,0))</f>
        <v>90.8</v>
      </c>
      <c r="D15" s="38" t="s">
        <v>1007</v>
      </c>
      <c r="E15" s="42" t="n">
        <v>2</v>
      </c>
      <c r="F15" s="37" t="s">
        <v>1022</v>
      </c>
      <c r="G15" s="42" t="s">
        <v>306</v>
      </c>
    </row>
    <row r="16" customFormat="false" ht="30" hidden="false" customHeight="true" outlineLevel="0" collapsed="false">
      <c r="A16" s="38" t="s">
        <v>69</v>
      </c>
      <c r="B16" s="40" t="n">
        <f aca="false">INDEX(Index!$A$2:$A$22,MATCH(A16,Index!$B$2:$B$22,0))</f>
        <v>3</v>
      </c>
      <c r="C16" s="41" t="n">
        <f aca="false">INDEX(Index!$V$2:$V$22,MATCH(A16,Index!$B$2:$B$22,0))</f>
        <v>90.8</v>
      </c>
      <c r="D16" s="38" t="s">
        <v>1007</v>
      </c>
      <c r="E16" s="42" t="n">
        <v>3</v>
      </c>
      <c r="F16" s="37" t="s">
        <v>1023</v>
      </c>
      <c r="G16" s="42" t="s">
        <v>310</v>
      </c>
    </row>
    <row r="17" customFormat="false" ht="30" hidden="false" customHeight="true" outlineLevel="0" collapsed="false">
      <c r="A17" s="38" t="s">
        <v>69</v>
      </c>
      <c r="B17" s="40" t="n">
        <f aca="false">INDEX(Index!$A$2:$A$22,MATCH(A17,Index!$B$2:$B$22,0))</f>
        <v>3</v>
      </c>
      <c r="C17" s="41" t="n">
        <f aca="false">INDEX(Index!$V$2:$V$22,MATCH(A17,Index!$B$2:$B$22,0))</f>
        <v>90.8</v>
      </c>
      <c r="D17" s="38" t="s">
        <v>1011</v>
      </c>
      <c r="E17" s="42" t="n">
        <v>1</v>
      </c>
      <c r="F17" s="37" t="s">
        <v>1024</v>
      </c>
      <c r="G17" s="42" t="s">
        <v>306</v>
      </c>
    </row>
    <row r="18" customFormat="false" ht="30" hidden="false" customHeight="true" outlineLevel="0" collapsed="false">
      <c r="A18" s="38" t="s">
        <v>69</v>
      </c>
      <c r="B18" s="40" t="n">
        <f aca="false">INDEX(Index!$A$2:$A$22,MATCH(A18,Index!$B$2:$B$22,0))</f>
        <v>3</v>
      </c>
      <c r="C18" s="41" t="n">
        <f aca="false">INDEX(Index!$V$2:$V$22,MATCH(A18,Index!$B$2:$B$22,0))</f>
        <v>90.8</v>
      </c>
      <c r="D18" s="38" t="s">
        <v>1011</v>
      </c>
      <c r="E18" s="42" t="n">
        <v>2</v>
      </c>
      <c r="F18" s="37" t="s">
        <v>1025</v>
      </c>
      <c r="G18" s="42" t="s">
        <v>304</v>
      </c>
    </row>
    <row r="19" customFormat="false" ht="30" hidden="false" customHeight="true" outlineLevel="0" collapsed="false">
      <c r="A19" s="38" t="s">
        <v>69</v>
      </c>
      <c r="B19" s="40" t="n">
        <f aca="false">INDEX(Index!$A$2:$A$22,MATCH(A19,Index!$B$2:$B$22,0))</f>
        <v>3</v>
      </c>
      <c r="C19" s="41" t="n">
        <f aca="false">INDEX(Index!$V$2:$V$22,MATCH(A19,Index!$B$2:$B$22,0))</f>
        <v>90.8</v>
      </c>
      <c r="D19" s="38" t="s">
        <v>1011</v>
      </c>
      <c r="E19" s="42" t="n">
        <v>3</v>
      </c>
      <c r="F19" s="37" t="s">
        <v>1026</v>
      </c>
      <c r="G19" s="42" t="s">
        <v>304</v>
      </c>
    </row>
    <row r="20" customFormat="false" ht="30" hidden="false" customHeight="true" outlineLevel="0" collapsed="false">
      <c r="A20" s="38" t="s">
        <v>79</v>
      </c>
      <c r="B20" s="40" t="n">
        <f aca="false">INDEX(Index!$A$2:$A$22,MATCH(A20,Index!$B$2:$B$22,0))</f>
        <v>4</v>
      </c>
      <c r="C20" s="41" t="n">
        <f aca="false">INDEX(Index!$V$2:$V$22,MATCH(A20,Index!$B$2:$B$22,0))</f>
        <v>89.6</v>
      </c>
      <c r="D20" s="38" t="s">
        <v>1007</v>
      </c>
      <c r="E20" s="42" t="n">
        <v>1</v>
      </c>
      <c r="F20" s="37" t="s">
        <v>1027</v>
      </c>
      <c r="G20" s="42" t="s">
        <v>304</v>
      </c>
    </row>
    <row r="21" customFormat="false" ht="30" hidden="false" customHeight="true" outlineLevel="0" collapsed="false">
      <c r="A21" s="38" t="s">
        <v>79</v>
      </c>
      <c r="B21" s="40" t="n">
        <f aca="false">INDEX(Index!$A$2:$A$22,MATCH(A21,Index!$B$2:$B$22,0))</f>
        <v>4</v>
      </c>
      <c r="C21" s="41" t="n">
        <f aca="false">INDEX(Index!$V$2:$V$22,MATCH(A21,Index!$B$2:$B$22,0))</f>
        <v>89.6</v>
      </c>
      <c r="D21" s="38" t="s">
        <v>1007</v>
      </c>
      <c r="E21" s="42" t="n">
        <v>2</v>
      </c>
      <c r="F21" s="37" t="s">
        <v>1028</v>
      </c>
      <c r="G21" s="42" t="s">
        <v>306</v>
      </c>
    </row>
    <row r="22" customFormat="false" ht="30" hidden="false" customHeight="true" outlineLevel="0" collapsed="false">
      <c r="A22" s="38" t="s">
        <v>79</v>
      </c>
      <c r="B22" s="40" t="n">
        <f aca="false">INDEX(Index!$A$2:$A$22,MATCH(A22,Index!$B$2:$B$22,0))</f>
        <v>4</v>
      </c>
      <c r="C22" s="41" t="n">
        <f aca="false">INDEX(Index!$V$2:$V$22,MATCH(A22,Index!$B$2:$B$22,0))</f>
        <v>89.6</v>
      </c>
      <c r="D22" s="38" t="s">
        <v>1007</v>
      </c>
      <c r="E22" s="42" t="n">
        <v>3</v>
      </c>
      <c r="F22" s="37" t="s">
        <v>1029</v>
      </c>
      <c r="G22" s="42" t="s">
        <v>308</v>
      </c>
    </row>
    <row r="23" customFormat="false" ht="30" hidden="false" customHeight="true" outlineLevel="0" collapsed="false">
      <c r="A23" s="38" t="s">
        <v>79</v>
      </c>
      <c r="B23" s="40" t="n">
        <f aca="false">INDEX(Index!$A$2:$A$22,MATCH(A23,Index!$B$2:$B$22,0))</f>
        <v>4</v>
      </c>
      <c r="C23" s="41" t="n">
        <f aca="false">INDEX(Index!$V$2:$V$22,MATCH(A23,Index!$B$2:$B$22,0))</f>
        <v>89.6</v>
      </c>
      <c r="D23" s="38" t="s">
        <v>1011</v>
      </c>
      <c r="E23" s="42" t="n">
        <v>1</v>
      </c>
      <c r="F23" s="37" t="s">
        <v>1030</v>
      </c>
      <c r="G23" s="42" t="s">
        <v>302</v>
      </c>
    </row>
    <row r="24" customFormat="false" ht="30" hidden="false" customHeight="true" outlineLevel="0" collapsed="false">
      <c r="A24" s="38" t="s">
        <v>79</v>
      </c>
      <c r="B24" s="40" t="n">
        <f aca="false">INDEX(Index!$A$2:$A$22,MATCH(A24,Index!$B$2:$B$22,0))</f>
        <v>4</v>
      </c>
      <c r="C24" s="41" t="n">
        <f aca="false">INDEX(Index!$V$2:$V$22,MATCH(A24,Index!$B$2:$B$22,0))</f>
        <v>89.6</v>
      </c>
      <c r="D24" s="38" t="s">
        <v>1011</v>
      </c>
      <c r="E24" s="42" t="n">
        <v>2</v>
      </c>
      <c r="F24" s="37" t="s">
        <v>1031</v>
      </c>
      <c r="G24" s="42" t="s">
        <v>304</v>
      </c>
    </row>
    <row r="25" customFormat="false" ht="30" hidden="false" customHeight="true" outlineLevel="0" collapsed="false">
      <c r="A25" s="38" t="s">
        <v>79</v>
      </c>
      <c r="B25" s="40" t="n">
        <f aca="false">INDEX(Index!$A$2:$A$22,MATCH(A25,Index!$B$2:$B$22,0))</f>
        <v>4</v>
      </c>
      <c r="C25" s="41" t="n">
        <f aca="false">INDEX(Index!$V$2:$V$22,MATCH(A25,Index!$B$2:$B$22,0))</f>
        <v>89.6</v>
      </c>
      <c r="D25" s="38" t="s">
        <v>1011</v>
      </c>
      <c r="E25" s="42" t="n">
        <v>3</v>
      </c>
      <c r="F25" s="37" t="s">
        <v>1032</v>
      </c>
      <c r="G25" s="42" t="s">
        <v>304</v>
      </c>
    </row>
    <row r="26" customFormat="false" ht="30" hidden="false" customHeight="true" outlineLevel="0" collapsed="false">
      <c r="A26" s="38" t="s">
        <v>87</v>
      </c>
      <c r="B26" s="40" t="n">
        <f aca="false">INDEX(Index!$A$2:$A$22,MATCH(A26,Index!$B$2:$B$22,0))</f>
        <v>5</v>
      </c>
      <c r="C26" s="41" t="n">
        <f aca="false">INDEX(Index!$V$2:$V$22,MATCH(A26,Index!$B$2:$B$22,0))</f>
        <v>88.5</v>
      </c>
      <c r="D26" s="38" t="s">
        <v>1007</v>
      </c>
      <c r="E26" s="42" t="n">
        <v>1</v>
      </c>
      <c r="F26" s="37" t="s">
        <v>1033</v>
      </c>
      <c r="G26" s="42" t="s">
        <v>306</v>
      </c>
    </row>
    <row r="27" customFormat="false" ht="30" hidden="false" customHeight="true" outlineLevel="0" collapsed="false">
      <c r="A27" s="38" t="s">
        <v>87</v>
      </c>
      <c r="B27" s="40" t="n">
        <f aca="false">INDEX(Index!$A$2:$A$22,MATCH(A27,Index!$B$2:$B$22,0))</f>
        <v>5</v>
      </c>
      <c r="C27" s="41" t="n">
        <f aca="false">INDEX(Index!$V$2:$V$22,MATCH(A27,Index!$B$2:$B$22,0))</f>
        <v>88.5</v>
      </c>
      <c r="D27" s="38" t="s">
        <v>1007</v>
      </c>
      <c r="E27" s="42" t="n">
        <v>2</v>
      </c>
      <c r="F27" s="37" t="s">
        <v>1034</v>
      </c>
      <c r="G27" s="42" t="s">
        <v>304</v>
      </c>
    </row>
    <row r="28" customFormat="false" ht="30" hidden="false" customHeight="true" outlineLevel="0" collapsed="false">
      <c r="A28" s="38" t="s">
        <v>87</v>
      </c>
      <c r="B28" s="40" t="n">
        <f aca="false">INDEX(Index!$A$2:$A$22,MATCH(A28,Index!$B$2:$B$22,0))</f>
        <v>5</v>
      </c>
      <c r="C28" s="41" t="n">
        <f aca="false">INDEX(Index!$V$2:$V$22,MATCH(A28,Index!$B$2:$B$22,0))</f>
        <v>88.5</v>
      </c>
      <c r="D28" s="38" t="s">
        <v>1007</v>
      </c>
      <c r="E28" s="42" t="n">
        <v>3</v>
      </c>
      <c r="F28" s="37" t="s">
        <v>1035</v>
      </c>
      <c r="G28" s="42" t="s">
        <v>302</v>
      </c>
    </row>
    <row r="29" customFormat="false" ht="30" hidden="false" customHeight="true" outlineLevel="0" collapsed="false">
      <c r="A29" s="38" t="s">
        <v>87</v>
      </c>
      <c r="B29" s="40" t="n">
        <f aca="false">INDEX(Index!$A$2:$A$22,MATCH(A29,Index!$B$2:$B$22,0))</f>
        <v>5</v>
      </c>
      <c r="C29" s="41" t="n">
        <f aca="false">INDEX(Index!$V$2:$V$22,MATCH(A29,Index!$B$2:$B$22,0))</f>
        <v>88.5</v>
      </c>
      <c r="D29" s="38" t="s">
        <v>1011</v>
      </c>
      <c r="E29" s="42" t="n">
        <v>1</v>
      </c>
      <c r="F29" s="37" t="s">
        <v>1036</v>
      </c>
      <c r="G29" s="42" t="s">
        <v>304</v>
      </c>
    </row>
    <row r="30" customFormat="false" ht="30" hidden="false" customHeight="true" outlineLevel="0" collapsed="false">
      <c r="A30" s="38" t="s">
        <v>87</v>
      </c>
      <c r="B30" s="40" t="n">
        <f aca="false">INDEX(Index!$A$2:$A$22,MATCH(A30,Index!$B$2:$B$22,0))</f>
        <v>5</v>
      </c>
      <c r="C30" s="41" t="n">
        <f aca="false">INDEX(Index!$V$2:$V$22,MATCH(A30,Index!$B$2:$B$22,0))</f>
        <v>88.5</v>
      </c>
      <c r="D30" s="38" t="s">
        <v>1011</v>
      </c>
      <c r="E30" s="42" t="n">
        <v>2</v>
      </c>
      <c r="F30" s="37" t="s">
        <v>1037</v>
      </c>
      <c r="G30" s="42" t="s">
        <v>302</v>
      </c>
    </row>
    <row r="31" customFormat="false" ht="30" hidden="false" customHeight="true" outlineLevel="0" collapsed="false">
      <c r="A31" s="38" t="s">
        <v>87</v>
      </c>
      <c r="B31" s="40" t="n">
        <f aca="false">INDEX(Index!$A$2:$A$22,MATCH(A31,Index!$B$2:$B$22,0))</f>
        <v>5</v>
      </c>
      <c r="C31" s="41" t="n">
        <f aca="false">INDEX(Index!$V$2:$V$22,MATCH(A31,Index!$B$2:$B$22,0))</f>
        <v>88.5</v>
      </c>
      <c r="D31" s="38" t="s">
        <v>1011</v>
      </c>
      <c r="E31" s="42" t="n">
        <v>3</v>
      </c>
      <c r="F31" s="37" t="s">
        <v>1038</v>
      </c>
      <c r="G31" s="42" t="s">
        <v>304</v>
      </c>
    </row>
    <row r="32" customFormat="false" ht="30" hidden="false" customHeight="true" outlineLevel="0" collapsed="false">
      <c r="A32" s="38" t="s">
        <v>96</v>
      </c>
      <c r="B32" s="40" t="n">
        <f aca="false">INDEX(Index!$A$2:$A$22,MATCH(A32,Index!$B$2:$B$22,0))</f>
        <v>6</v>
      </c>
      <c r="C32" s="41" t="n">
        <f aca="false">INDEX(Index!$V$2:$V$22,MATCH(A32,Index!$B$2:$B$22,0))</f>
        <v>87.2</v>
      </c>
      <c r="D32" s="38" t="s">
        <v>1007</v>
      </c>
      <c r="E32" s="42" t="n">
        <v>1</v>
      </c>
      <c r="F32" s="37" t="s">
        <v>1039</v>
      </c>
      <c r="G32" s="42" t="s">
        <v>304</v>
      </c>
    </row>
    <row r="33" customFormat="false" ht="30" hidden="false" customHeight="true" outlineLevel="0" collapsed="false">
      <c r="A33" s="38" t="s">
        <v>96</v>
      </c>
      <c r="B33" s="40" t="n">
        <f aca="false">INDEX(Index!$A$2:$A$22,MATCH(A33,Index!$B$2:$B$22,0))</f>
        <v>6</v>
      </c>
      <c r="C33" s="41" t="n">
        <f aca="false">INDEX(Index!$V$2:$V$22,MATCH(A33,Index!$B$2:$B$22,0))</f>
        <v>87.2</v>
      </c>
      <c r="D33" s="38" t="s">
        <v>1007</v>
      </c>
      <c r="E33" s="42" t="n">
        <v>2</v>
      </c>
      <c r="F33" s="37" t="s">
        <v>1040</v>
      </c>
      <c r="G33" s="42" t="s">
        <v>304</v>
      </c>
    </row>
    <row r="34" customFormat="false" ht="30" hidden="false" customHeight="true" outlineLevel="0" collapsed="false">
      <c r="A34" s="38" t="s">
        <v>96</v>
      </c>
      <c r="B34" s="40" t="n">
        <f aca="false">INDEX(Index!$A$2:$A$22,MATCH(A34,Index!$B$2:$B$22,0))</f>
        <v>6</v>
      </c>
      <c r="C34" s="41" t="n">
        <f aca="false">INDEX(Index!$V$2:$V$22,MATCH(A34,Index!$B$2:$B$22,0))</f>
        <v>87.2</v>
      </c>
      <c r="D34" s="38" t="s">
        <v>1007</v>
      </c>
      <c r="E34" s="42" t="n">
        <v>3</v>
      </c>
      <c r="F34" s="37" t="s">
        <v>1041</v>
      </c>
      <c r="G34" s="42" t="s">
        <v>304</v>
      </c>
    </row>
    <row r="35" customFormat="false" ht="30" hidden="false" customHeight="true" outlineLevel="0" collapsed="false">
      <c r="A35" s="38" t="s">
        <v>96</v>
      </c>
      <c r="B35" s="40" t="n">
        <f aca="false">INDEX(Index!$A$2:$A$22,MATCH(A35,Index!$B$2:$B$22,0))</f>
        <v>6</v>
      </c>
      <c r="C35" s="41" t="n">
        <f aca="false">INDEX(Index!$V$2:$V$22,MATCH(A35,Index!$B$2:$B$22,0))</f>
        <v>87.2</v>
      </c>
      <c r="D35" s="38" t="s">
        <v>1011</v>
      </c>
      <c r="E35" s="42" t="n">
        <v>1</v>
      </c>
      <c r="F35" s="37" t="s">
        <v>1042</v>
      </c>
      <c r="G35" s="42" t="s">
        <v>304</v>
      </c>
    </row>
    <row r="36" customFormat="false" ht="30" hidden="false" customHeight="true" outlineLevel="0" collapsed="false">
      <c r="A36" s="38" t="s">
        <v>96</v>
      </c>
      <c r="B36" s="40" t="n">
        <f aca="false">INDEX(Index!$A$2:$A$22,MATCH(A36,Index!$B$2:$B$22,0))</f>
        <v>6</v>
      </c>
      <c r="C36" s="41" t="n">
        <f aca="false">INDEX(Index!$V$2:$V$22,MATCH(A36,Index!$B$2:$B$22,0))</f>
        <v>87.2</v>
      </c>
      <c r="D36" s="38" t="s">
        <v>1011</v>
      </c>
      <c r="E36" s="42" t="n">
        <v>2</v>
      </c>
      <c r="F36" s="37" t="s">
        <v>1043</v>
      </c>
      <c r="G36" s="42" t="s">
        <v>302</v>
      </c>
    </row>
    <row r="37" customFormat="false" ht="30" hidden="false" customHeight="true" outlineLevel="0" collapsed="false">
      <c r="A37" s="38" t="s">
        <v>96</v>
      </c>
      <c r="B37" s="40" t="n">
        <f aca="false">INDEX(Index!$A$2:$A$22,MATCH(A37,Index!$B$2:$B$22,0))</f>
        <v>6</v>
      </c>
      <c r="C37" s="41" t="n">
        <f aca="false">INDEX(Index!$V$2:$V$22,MATCH(A37,Index!$B$2:$B$22,0))</f>
        <v>87.2</v>
      </c>
      <c r="D37" s="38" t="s">
        <v>1011</v>
      </c>
      <c r="E37" s="42" t="n">
        <v>3</v>
      </c>
      <c r="F37" s="37" t="s">
        <v>1044</v>
      </c>
      <c r="G37" s="42" t="s">
        <v>306</v>
      </c>
    </row>
    <row r="38" customFormat="false" ht="30" hidden="false" customHeight="true" outlineLevel="0" collapsed="false">
      <c r="A38" s="38" t="s">
        <v>104</v>
      </c>
      <c r="B38" s="40" t="n">
        <f aca="false">INDEX(Index!$A$2:$A$22,MATCH(A38,Index!$B$2:$B$22,0))</f>
        <v>7</v>
      </c>
      <c r="C38" s="41" t="n">
        <f aca="false">INDEX(Index!$V$2:$V$22,MATCH(A38,Index!$B$2:$B$22,0))</f>
        <v>86.8</v>
      </c>
      <c r="D38" s="38" t="s">
        <v>1007</v>
      </c>
      <c r="E38" s="42" t="n">
        <v>1</v>
      </c>
      <c r="F38" s="37" t="s">
        <v>1045</v>
      </c>
      <c r="G38" s="42" t="s">
        <v>304</v>
      </c>
    </row>
    <row r="39" customFormat="false" ht="30" hidden="false" customHeight="true" outlineLevel="0" collapsed="false">
      <c r="A39" s="38" t="s">
        <v>104</v>
      </c>
      <c r="B39" s="40" t="n">
        <f aca="false">INDEX(Index!$A$2:$A$22,MATCH(A39,Index!$B$2:$B$22,0))</f>
        <v>7</v>
      </c>
      <c r="C39" s="41" t="n">
        <f aca="false">INDEX(Index!$V$2:$V$22,MATCH(A39,Index!$B$2:$B$22,0))</f>
        <v>86.8</v>
      </c>
      <c r="D39" s="38" t="s">
        <v>1007</v>
      </c>
      <c r="E39" s="42" t="n">
        <v>2</v>
      </c>
      <c r="F39" s="37" t="s">
        <v>1046</v>
      </c>
      <c r="G39" s="42" t="s">
        <v>304</v>
      </c>
    </row>
    <row r="40" customFormat="false" ht="30" hidden="false" customHeight="true" outlineLevel="0" collapsed="false">
      <c r="A40" s="38" t="s">
        <v>104</v>
      </c>
      <c r="B40" s="40" t="n">
        <f aca="false">INDEX(Index!$A$2:$A$22,MATCH(A40,Index!$B$2:$B$22,0))</f>
        <v>7</v>
      </c>
      <c r="C40" s="41" t="n">
        <f aca="false">INDEX(Index!$V$2:$V$22,MATCH(A40,Index!$B$2:$B$22,0))</f>
        <v>86.8</v>
      </c>
      <c r="D40" s="38" t="s">
        <v>1007</v>
      </c>
      <c r="E40" s="42" t="n">
        <v>3</v>
      </c>
      <c r="F40" s="37" t="s">
        <v>1047</v>
      </c>
      <c r="G40" s="42" t="s">
        <v>310</v>
      </c>
    </row>
    <row r="41" customFormat="false" ht="30" hidden="false" customHeight="true" outlineLevel="0" collapsed="false">
      <c r="A41" s="38" t="s">
        <v>104</v>
      </c>
      <c r="B41" s="40" t="n">
        <f aca="false">INDEX(Index!$A$2:$A$22,MATCH(A41,Index!$B$2:$B$22,0))</f>
        <v>7</v>
      </c>
      <c r="C41" s="41" t="n">
        <f aca="false">INDEX(Index!$V$2:$V$22,MATCH(A41,Index!$B$2:$B$22,0))</f>
        <v>86.8</v>
      </c>
      <c r="D41" s="38" t="s">
        <v>1011</v>
      </c>
      <c r="E41" s="42" t="n">
        <v>1</v>
      </c>
      <c r="F41" s="37" t="s">
        <v>1048</v>
      </c>
      <c r="G41" s="42" t="s">
        <v>304</v>
      </c>
    </row>
    <row r="42" customFormat="false" ht="30" hidden="false" customHeight="true" outlineLevel="0" collapsed="false">
      <c r="A42" s="38" t="s">
        <v>104</v>
      </c>
      <c r="B42" s="40" t="n">
        <f aca="false">INDEX(Index!$A$2:$A$22,MATCH(A42,Index!$B$2:$B$22,0))</f>
        <v>7</v>
      </c>
      <c r="C42" s="41" t="n">
        <f aca="false">INDEX(Index!$V$2:$V$22,MATCH(A42,Index!$B$2:$B$22,0))</f>
        <v>86.8</v>
      </c>
      <c r="D42" s="38" t="s">
        <v>1011</v>
      </c>
      <c r="E42" s="42" t="n">
        <v>2</v>
      </c>
      <c r="F42" s="37" t="s">
        <v>1049</v>
      </c>
      <c r="G42" s="42" t="s">
        <v>304</v>
      </c>
    </row>
    <row r="43" customFormat="false" ht="30" hidden="false" customHeight="true" outlineLevel="0" collapsed="false">
      <c r="A43" s="38" t="s">
        <v>104</v>
      </c>
      <c r="B43" s="40" t="n">
        <f aca="false">INDEX(Index!$A$2:$A$22,MATCH(A43,Index!$B$2:$B$22,0))</f>
        <v>7</v>
      </c>
      <c r="C43" s="41" t="n">
        <f aca="false">INDEX(Index!$V$2:$V$22,MATCH(A43,Index!$B$2:$B$22,0))</f>
        <v>86.8</v>
      </c>
      <c r="D43" s="38" t="s">
        <v>1011</v>
      </c>
      <c r="E43" s="42" t="n">
        <v>3</v>
      </c>
      <c r="F43" s="37" t="s">
        <v>1050</v>
      </c>
      <c r="G43" s="42" t="s">
        <v>304</v>
      </c>
    </row>
    <row r="44" customFormat="false" ht="30" hidden="false" customHeight="true" outlineLevel="0" collapsed="false">
      <c r="A44" s="38" t="s">
        <v>112</v>
      </c>
      <c r="B44" s="40" t="n">
        <f aca="false">INDEX(Index!$A$2:$A$22,MATCH(A44,Index!$B$2:$B$22,0))</f>
        <v>8</v>
      </c>
      <c r="C44" s="41" t="n">
        <f aca="false">INDEX(Index!$V$2:$V$22,MATCH(A44,Index!$B$2:$B$22,0))</f>
        <v>85.3</v>
      </c>
      <c r="D44" s="38" t="s">
        <v>1007</v>
      </c>
      <c r="E44" s="42" t="n">
        <v>1</v>
      </c>
      <c r="F44" s="37" t="s">
        <v>1051</v>
      </c>
      <c r="G44" s="42" t="s">
        <v>304</v>
      </c>
    </row>
    <row r="45" customFormat="false" ht="30" hidden="false" customHeight="true" outlineLevel="0" collapsed="false">
      <c r="A45" s="38" t="s">
        <v>112</v>
      </c>
      <c r="B45" s="40" t="n">
        <f aca="false">INDEX(Index!$A$2:$A$22,MATCH(A45,Index!$B$2:$B$22,0))</f>
        <v>8</v>
      </c>
      <c r="C45" s="41" t="n">
        <f aca="false">INDEX(Index!$V$2:$V$22,MATCH(A45,Index!$B$2:$B$22,0))</f>
        <v>85.3</v>
      </c>
      <c r="D45" s="38" t="s">
        <v>1007</v>
      </c>
      <c r="E45" s="42" t="n">
        <v>2</v>
      </c>
      <c r="F45" s="37" t="s">
        <v>1052</v>
      </c>
      <c r="G45" s="42" t="s">
        <v>306</v>
      </c>
    </row>
    <row r="46" customFormat="false" ht="30" hidden="false" customHeight="true" outlineLevel="0" collapsed="false">
      <c r="A46" s="38" t="s">
        <v>112</v>
      </c>
      <c r="B46" s="40" t="n">
        <f aca="false">INDEX(Index!$A$2:$A$22,MATCH(A46,Index!$B$2:$B$22,0))</f>
        <v>8</v>
      </c>
      <c r="C46" s="41" t="n">
        <f aca="false">INDEX(Index!$V$2:$V$22,MATCH(A46,Index!$B$2:$B$22,0))</f>
        <v>85.3</v>
      </c>
      <c r="D46" s="38" t="s">
        <v>1007</v>
      </c>
      <c r="E46" s="42" t="n">
        <v>3</v>
      </c>
      <c r="F46" s="37" t="s">
        <v>1053</v>
      </c>
      <c r="G46" s="42" t="s">
        <v>302</v>
      </c>
    </row>
    <row r="47" customFormat="false" ht="30" hidden="false" customHeight="true" outlineLevel="0" collapsed="false">
      <c r="A47" s="38" t="s">
        <v>112</v>
      </c>
      <c r="B47" s="40" t="n">
        <f aca="false">INDEX(Index!$A$2:$A$22,MATCH(A47,Index!$B$2:$B$22,0))</f>
        <v>8</v>
      </c>
      <c r="C47" s="41" t="n">
        <f aca="false">INDEX(Index!$V$2:$V$22,MATCH(A47,Index!$B$2:$B$22,0))</f>
        <v>85.3</v>
      </c>
      <c r="D47" s="38" t="s">
        <v>1011</v>
      </c>
      <c r="E47" s="42" t="n">
        <v>1</v>
      </c>
      <c r="F47" s="37" t="s">
        <v>1054</v>
      </c>
      <c r="G47" s="42" t="s">
        <v>304</v>
      </c>
    </row>
    <row r="48" customFormat="false" ht="30" hidden="false" customHeight="true" outlineLevel="0" collapsed="false">
      <c r="A48" s="38" t="s">
        <v>112</v>
      </c>
      <c r="B48" s="40" t="n">
        <f aca="false">INDEX(Index!$A$2:$A$22,MATCH(A48,Index!$B$2:$B$22,0))</f>
        <v>8</v>
      </c>
      <c r="C48" s="41" t="n">
        <f aca="false">INDEX(Index!$V$2:$V$22,MATCH(A48,Index!$B$2:$B$22,0))</f>
        <v>85.3</v>
      </c>
      <c r="D48" s="38" t="s">
        <v>1011</v>
      </c>
      <c r="E48" s="42" t="n">
        <v>2</v>
      </c>
      <c r="F48" s="37" t="s">
        <v>1055</v>
      </c>
      <c r="G48" s="42" t="s">
        <v>302</v>
      </c>
    </row>
    <row r="49" customFormat="false" ht="30" hidden="false" customHeight="true" outlineLevel="0" collapsed="false">
      <c r="A49" s="38" t="s">
        <v>112</v>
      </c>
      <c r="B49" s="40" t="n">
        <f aca="false">INDEX(Index!$A$2:$A$22,MATCH(A49,Index!$B$2:$B$22,0))</f>
        <v>8</v>
      </c>
      <c r="C49" s="41" t="n">
        <f aca="false">INDEX(Index!$V$2:$V$22,MATCH(A49,Index!$B$2:$B$22,0))</f>
        <v>85.3</v>
      </c>
      <c r="D49" s="38" t="s">
        <v>1011</v>
      </c>
      <c r="E49" s="42" t="n">
        <v>3</v>
      </c>
      <c r="F49" s="37" t="s">
        <v>1056</v>
      </c>
      <c r="G49" s="42" t="s">
        <v>304</v>
      </c>
    </row>
    <row r="50" customFormat="false" ht="30" hidden="false" customHeight="true" outlineLevel="0" collapsed="false">
      <c r="A50" s="38" t="s">
        <v>120</v>
      </c>
      <c r="B50" s="40" t="n">
        <f aca="false">INDEX(Index!$A$2:$A$22,MATCH(A50,Index!$B$2:$B$22,0))</f>
        <v>9</v>
      </c>
      <c r="C50" s="41" t="n">
        <f aca="false">INDEX(Index!$V$2:$V$22,MATCH(A50,Index!$B$2:$B$22,0))</f>
        <v>81.7</v>
      </c>
      <c r="D50" s="38" t="s">
        <v>1007</v>
      </c>
      <c r="E50" s="42" t="n">
        <v>1</v>
      </c>
      <c r="F50" s="37" t="s">
        <v>1057</v>
      </c>
      <c r="G50" s="42" t="s">
        <v>304</v>
      </c>
    </row>
    <row r="51" customFormat="false" ht="30" hidden="false" customHeight="true" outlineLevel="0" collapsed="false">
      <c r="A51" s="38" t="s">
        <v>120</v>
      </c>
      <c r="B51" s="40" t="n">
        <f aca="false">INDEX(Index!$A$2:$A$22,MATCH(A51,Index!$B$2:$B$22,0))</f>
        <v>9</v>
      </c>
      <c r="C51" s="41" t="n">
        <f aca="false">INDEX(Index!$V$2:$V$22,MATCH(A51,Index!$B$2:$B$22,0))</f>
        <v>81.7</v>
      </c>
      <c r="D51" s="38" t="s">
        <v>1007</v>
      </c>
      <c r="E51" s="42" t="n">
        <v>2</v>
      </c>
      <c r="F51" s="37" t="s">
        <v>1058</v>
      </c>
      <c r="G51" s="42" t="s">
        <v>304</v>
      </c>
    </row>
    <row r="52" customFormat="false" ht="30" hidden="false" customHeight="true" outlineLevel="0" collapsed="false">
      <c r="A52" s="38" t="s">
        <v>120</v>
      </c>
      <c r="B52" s="40" t="n">
        <f aca="false">INDEX(Index!$A$2:$A$22,MATCH(A52,Index!$B$2:$B$22,0))</f>
        <v>9</v>
      </c>
      <c r="C52" s="41" t="n">
        <f aca="false">INDEX(Index!$V$2:$V$22,MATCH(A52,Index!$B$2:$B$22,0))</f>
        <v>81.7</v>
      </c>
      <c r="D52" s="38" t="s">
        <v>1007</v>
      </c>
      <c r="E52" s="42" t="n">
        <v>3</v>
      </c>
      <c r="F52" s="37" t="s">
        <v>1059</v>
      </c>
      <c r="G52" s="42" t="s">
        <v>306</v>
      </c>
    </row>
    <row r="53" customFormat="false" ht="30" hidden="false" customHeight="true" outlineLevel="0" collapsed="false">
      <c r="A53" s="38" t="s">
        <v>120</v>
      </c>
      <c r="B53" s="40" t="n">
        <f aca="false">INDEX(Index!$A$2:$A$22,MATCH(A53,Index!$B$2:$B$22,0))</f>
        <v>9</v>
      </c>
      <c r="C53" s="41" t="n">
        <f aca="false">INDEX(Index!$V$2:$V$22,MATCH(A53,Index!$B$2:$B$22,0))</f>
        <v>81.7</v>
      </c>
      <c r="D53" s="38" t="s">
        <v>1011</v>
      </c>
      <c r="E53" s="42" t="n">
        <v>1</v>
      </c>
      <c r="F53" s="37" t="s">
        <v>1060</v>
      </c>
      <c r="G53" s="42" t="s">
        <v>302</v>
      </c>
    </row>
    <row r="54" customFormat="false" ht="30" hidden="false" customHeight="true" outlineLevel="0" collapsed="false">
      <c r="A54" s="38" t="s">
        <v>120</v>
      </c>
      <c r="B54" s="40" t="n">
        <f aca="false">INDEX(Index!$A$2:$A$22,MATCH(A54,Index!$B$2:$B$22,0))</f>
        <v>9</v>
      </c>
      <c r="C54" s="41" t="n">
        <f aca="false">INDEX(Index!$V$2:$V$22,MATCH(A54,Index!$B$2:$B$22,0))</f>
        <v>81.7</v>
      </c>
      <c r="D54" s="38" t="s">
        <v>1011</v>
      </c>
      <c r="E54" s="42" t="n">
        <v>2</v>
      </c>
      <c r="F54" s="37" t="s">
        <v>1061</v>
      </c>
      <c r="G54" s="42" t="s">
        <v>304</v>
      </c>
    </row>
    <row r="55" customFormat="false" ht="30" hidden="false" customHeight="true" outlineLevel="0" collapsed="false">
      <c r="A55" s="38" t="s">
        <v>120</v>
      </c>
      <c r="B55" s="40" t="n">
        <f aca="false">INDEX(Index!$A$2:$A$22,MATCH(A55,Index!$B$2:$B$22,0))</f>
        <v>9</v>
      </c>
      <c r="C55" s="41" t="n">
        <f aca="false">INDEX(Index!$V$2:$V$22,MATCH(A55,Index!$B$2:$B$22,0))</f>
        <v>81.7</v>
      </c>
      <c r="D55" s="38" t="s">
        <v>1011</v>
      </c>
      <c r="E55" s="42" t="n">
        <v>3</v>
      </c>
      <c r="F55" s="37" t="s">
        <v>1062</v>
      </c>
      <c r="G55" s="42" t="s">
        <v>306</v>
      </c>
    </row>
    <row r="56" customFormat="false" ht="30" hidden="false" customHeight="true" outlineLevel="0" collapsed="false">
      <c r="A56" s="38" t="s">
        <v>128</v>
      </c>
      <c r="B56" s="40" t="n">
        <f aca="false">INDEX(Index!$A$2:$A$22,MATCH(A56,Index!$B$2:$B$22,0))</f>
        <v>10</v>
      </c>
      <c r="C56" s="41" t="n">
        <f aca="false">INDEX(Index!$V$2:$V$22,MATCH(A56,Index!$B$2:$B$22,0))</f>
        <v>81.4</v>
      </c>
      <c r="D56" s="38" t="s">
        <v>1007</v>
      </c>
      <c r="E56" s="42" t="n">
        <v>1</v>
      </c>
      <c r="F56" s="37" t="s">
        <v>1063</v>
      </c>
      <c r="G56" s="42" t="s">
        <v>304</v>
      </c>
    </row>
    <row r="57" customFormat="false" ht="30" hidden="false" customHeight="true" outlineLevel="0" collapsed="false">
      <c r="A57" s="38" t="s">
        <v>128</v>
      </c>
      <c r="B57" s="40" t="n">
        <f aca="false">INDEX(Index!$A$2:$A$22,MATCH(A57,Index!$B$2:$B$22,0))</f>
        <v>10</v>
      </c>
      <c r="C57" s="41" t="n">
        <f aca="false">INDEX(Index!$V$2:$V$22,MATCH(A57,Index!$B$2:$B$22,0))</f>
        <v>81.4</v>
      </c>
      <c r="D57" s="38" t="s">
        <v>1007</v>
      </c>
      <c r="E57" s="42" t="n">
        <v>2</v>
      </c>
      <c r="F57" s="37" t="s">
        <v>1064</v>
      </c>
      <c r="G57" s="42" t="s">
        <v>304</v>
      </c>
    </row>
    <row r="58" customFormat="false" ht="30" hidden="false" customHeight="true" outlineLevel="0" collapsed="false">
      <c r="A58" s="38" t="s">
        <v>128</v>
      </c>
      <c r="B58" s="40" t="n">
        <f aca="false">INDEX(Index!$A$2:$A$22,MATCH(A58,Index!$B$2:$B$22,0))</f>
        <v>10</v>
      </c>
      <c r="C58" s="41" t="n">
        <f aca="false">INDEX(Index!$V$2:$V$22,MATCH(A58,Index!$B$2:$B$22,0))</f>
        <v>81.4</v>
      </c>
      <c r="D58" s="38" t="s">
        <v>1007</v>
      </c>
      <c r="E58" s="42" t="n">
        <v>3</v>
      </c>
      <c r="F58" s="37" t="s">
        <v>1065</v>
      </c>
      <c r="G58" s="42" t="s">
        <v>308</v>
      </c>
    </row>
    <row r="59" customFormat="false" ht="30" hidden="false" customHeight="true" outlineLevel="0" collapsed="false">
      <c r="A59" s="38" t="s">
        <v>128</v>
      </c>
      <c r="B59" s="40" t="n">
        <f aca="false">INDEX(Index!$A$2:$A$22,MATCH(A59,Index!$B$2:$B$22,0))</f>
        <v>10</v>
      </c>
      <c r="C59" s="41" t="n">
        <f aca="false">INDEX(Index!$V$2:$V$22,MATCH(A59,Index!$B$2:$B$22,0))</f>
        <v>81.4</v>
      </c>
      <c r="D59" s="38" t="s">
        <v>1011</v>
      </c>
      <c r="E59" s="42" t="n">
        <v>1</v>
      </c>
      <c r="F59" s="37" t="s">
        <v>1066</v>
      </c>
      <c r="G59" s="42" t="s">
        <v>302</v>
      </c>
    </row>
    <row r="60" customFormat="false" ht="30" hidden="false" customHeight="true" outlineLevel="0" collapsed="false">
      <c r="A60" s="38" t="s">
        <v>128</v>
      </c>
      <c r="B60" s="40" t="n">
        <f aca="false">INDEX(Index!$A$2:$A$22,MATCH(A60,Index!$B$2:$B$22,0))</f>
        <v>10</v>
      </c>
      <c r="C60" s="41" t="n">
        <f aca="false">INDEX(Index!$V$2:$V$22,MATCH(A60,Index!$B$2:$B$22,0))</f>
        <v>81.4</v>
      </c>
      <c r="D60" s="38" t="s">
        <v>1011</v>
      </c>
      <c r="E60" s="42" t="n">
        <v>2</v>
      </c>
      <c r="F60" s="37" t="s">
        <v>1067</v>
      </c>
      <c r="G60" s="42" t="s">
        <v>304</v>
      </c>
    </row>
    <row r="61" customFormat="false" ht="30" hidden="false" customHeight="true" outlineLevel="0" collapsed="false">
      <c r="A61" s="38" t="s">
        <v>128</v>
      </c>
      <c r="B61" s="40" t="n">
        <f aca="false">INDEX(Index!$A$2:$A$22,MATCH(A61,Index!$B$2:$B$22,0))</f>
        <v>10</v>
      </c>
      <c r="C61" s="41" t="n">
        <f aca="false">INDEX(Index!$V$2:$V$22,MATCH(A61,Index!$B$2:$B$22,0))</f>
        <v>81.4</v>
      </c>
      <c r="D61" s="38" t="s">
        <v>1011</v>
      </c>
      <c r="E61" s="42" t="n">
        <v>3</v>
      </c>
      <c r="F61" s="37" t="s">
        <v>1068</v>
      </c>
      <c r="G61" s="42" t="s">
        <v>310</v>
      </c>
    </row>
    <row r="62" customFormat="false" ht="30" hidden="false" customHeight="true" outlineLevel="0" collapsed="false">
      <c r="A62" s="38" t="s">
        <v>137</v>
      </c>
      <c r="B62" s="40" t="n">
        <f aca="false">INDEX(Index!$A$2:$A$22,MATCH(A62,Index!$B$2:$B$22,0))</f>
        <v>11</v>
      </c>
      <c r="C62" s="41" t="n">
        <f aca="false">INDEX(Index!$V$2:$V$22,MATCH(A62,Index!$B$2:$B$22,0))</f>
        <v>80.8</v>
      </c>
      <c r="D62" s="38" t="s">
        <v>1007</v>
      </c>
      <c r="E62" s="42" t="n">
        <v>1</v>
      </c>
      <c r="F62" s="37" t="s">
        <v>1069</v>
      </c>
      <c r="G62" s="42" t="s">
        <v>302</v>
      </c>
    </row>
    <row r="63" customFormat="false" ht="30" hidden="false" customHeight="true" outlineLevel="0" collapsed="false">
      <c r="A63" s="38" t="s">
        <v>137</v>
      </c>
      <c r="B63" s="40" t="n">
        <f aca="false">INDEX(Index!$A$2:$A$22,MATCH(A63,Index!$B$2:$B$22,0))</f>
        <v>11</v>
      </c>
      <c r="C63" s="41" t="n">
        <f aca="false">INDEX(Index!$V$2:$V$22,MATCH(A63,Index!$B$2:$B$22,0))</f>
        <v>80.8</v>
      </c>
      <c r="D63" s="38" t="s">
        <v>1007</v>
      </c>
      <c r="E63" s="42" t="n">
        <v>2</v>
      </c>
      <c r="F63" s="37" t="s">
        <v>1070</v>
      </c>
      <c r="G63" s="42" t="s">
        <v>306</v>
      </c>
    </row>
    <row r="64" customFormat="false" ht="30" hidden="false" customHeight="true" outlineLevel="0" collapsed="false">
      <c r="A64" s="38" t="s">
        <v>137</v>
      </c>
      <c r="B64" s="40" t="n">
        <f aca="false">INDEX(Index!$A$2:$A$22,MATCH(A64,Index!$B$2:$B$22,0))</f>
        <v>11</v>
      </c>
      <c r="C64" s="41" t="n">
        <f aca="false">INDEX(Index!$V$2:$V$22,MATCH(A64,Index!$B$2:$B$22,0))</f>
        <v>80.8</v>
      </c>
      <c r="D64" s="38" t="s">
        <v>1007</v>
      </c>
      <c r="E64" s="42" t="n">
        <v>3</v>
      </c>
      <c r="F64" s="37" t="s">
        <v>1071</v>
      </c>
      <c r="G64" s="42" t="s">
        <v>304</v>
      </c>
    </row>
    <row r="65" customFormat="false" ht="30" hidden="false" customHeight="true" outlineLevel="0" collapsed="false">
      <c r="A65" s="38" t="s">
        <v>137</v>
      </c>
      <c r="B65" s="40" t="n">
        <f aca="false">INDEX(Index!$A$2:$A$22,MATCH(A65,Index!$B$2:$B$22,0))</f>
        <v>11</v>
      </c>
      <c r="C65" s="41" t="n">
        <f aca="false">INDEX(Index!$V$2:$V$22,MATCH(A65,Index!$B$2:$B$22,0))</f>
        <v>80.8</v>
      </c>
      <c r="D65" s="38" t="s">
        <v>1011</v>
      </c>
      <c r="E65" s="42" t="n">
        <v>1</v>
      </c>
      <c r="F65" s="37" t="s">
        <v>1072</v>
      </c>
      <c r="G65" s="42" t="s">
        <v>306</v>
      </c>
    </row>
    <row r="66" customFormat="false" ht="30" hidden="false" customHeight="true" outlineLevel="0" collapsed="false">
      <c r="A66" s="38" t="s">
        <v>137</v>
      </c>
      <c r="B66" s="40" t="n">
        <f aca="false">INDEX(Index!$A$2:$A$22,MATCH(A66,Index!$B$2:$B$22,0))</f>
        <v>11</v>
      </c>
      <c r="C66" s="41" t="n">
        <f aca="false">INDEX(Index!$V$2:$V$22,MATCH(A66,Index!$B$2:$B$22,0))</f>
        <v>80.8</v>
      </c>
      <c r="D66" s="38" t="s">
        <v>1011</v>
      </c>
      <c r="E66" s="42" t="n">
        <v>2</v>
      </c>
      <c r="F66" s="37" t="s">
        <v>1073</v>
      </c>
      <c r="G66" s="42" t="s">
        <v>304</v>
      </c>
    </row>
    <row r="67" customFormat="false" ht="30" hidden="false" customHeight="true" outlineLevel="0" collapsed="false">
      <c r="A67" s="38" t="s">
        <v>137</v>
      </c>
      <c r="B67" s="40" t="n">
        <f aca="false">INDEX(Index!$A$2:$A$22,MATCH(A67,Index!$B$2:$B$22,0))</f>
        <v>11</v>
      </c>
      <c r="C67" s="41" t="n">
        <f aca="false">INDEX(Index!$V$2:$V$22,MATCH(A67,Index!$B$2:$B$22,0))</f>
        <v>80.8</v>
      </c>
      <c r="D67" s="38" t="s">
        <v>1011</v>
      </c>
      <c r="E67" s="42" t="n">
        <v>3</v>
      </c>
      <c r="F67" s="37" t="s">
        <v>1074</v>
      </c>
      <c r="G67" s="42" t="s">
        <v>310</v>
      </c>
    </row>
    <row r="68" customFormat="false" ht="30" hidden="false" customHeight="true" outlineLevel="0" collapsed="false">
      <c r="A68" s="38" t="s">
        <v>145</v>
      </c>
      <c r="B68" s="40" t="n">
        <f aca="false">INDEX(Index!$A$2:$A$22,MATCH(A68,Index!$B$2:$B$22,0))</f>
        <v>12</v>
      </c>
      <c r="C68" s="41" t="n">
        <f aca="false">INDEX(Index!$V$2:$V$22,MATCH(A68,Index!$B$2:$B$22,0))</f>
        <v>76.4</v>
      </c>
      <c r="D68" s="38" t="s">
        <v>1007</v>
      </c>
      <c r="E68" s="42" t="n">
        <v>1</v>
      </c>
      <c r="F68" s="37" t="s">
        <v>1075</v>
      </c>
      <c r="G68" s="42" t="s">
        <v>304</v>
      </c>
    </row>
    <row r="69" customFormat="false" ht="30" hidden="false" customHeight="true" outlineLevel="0" collapsed="false">
      <c r="A69" s="38" t="s">
        <v>145</v>
      </c>
      <c r="B69" s="40" t="n">
        <f aca="false">INDEX(Index!$A$2:$A$22,MATCH(A69,Index!$B$2:$B$22,0))</f>
        <v>12</v>
      </c>
      <c r="C69" s="41" t="n">
        <f aca="false">INDEX(Index!$V$2:$V$22,MATCH(A69,Index!$B$2:$B$22,0))</f>
        <v>76.4</v>
      </c>
      <c r="D69" s="38" t="s">
        <v>1007</v>
      </c>
      <c r="E69" s="42" t="n">
        <v>2</v>
      </c>
      <c r="F69" s="37" t="s">
        <v>1076</v>
      </c>
      <c r="G69" s="42" t="s">
        <v>310</v>
      </c>
    </row>
    <row r="70" customFormat="false" ht="30" hidden="false" customHeight="true" outlineLevel="0" collapsed="false">
      <c r="A70" s="38" t="s">
        <v>145</v>
      </c>
      <c r="B70" s="40" t="n">
        <f aca="false">INDEX(Index!$A$2:$A$22,MATCH(A70,Index!$B$2:$B$22,0))</f>
        <v>12</v>
      </c>
      <c r="C70" s="41" t="n">
        <f aca="false">INDEX(Index!$V$2:$V$22,MATCH(A70,Index!$B$2:$B$22,0))</f>
        <v>76.4</v>
      </c>
      <c r="D70" s="38" t="s">
        <v>1007</v>
      </c>
      <c r="E70" s="42" t="n">
        <v>3</v>
      </c>
      <c r="F70" s="37" t="s">
        <v>1077</v>
      </c>
      <c r="G70" s="42" t="s">
        <v>304</v>
      </c>
    </row>
    <row r="71" customFormat="false" ht="30" hidden="false" customHeight="true" outlineLevel="0" collapsed="false">
      <c r="A71" s="38" t="s">
        <v>145</v>
      </c>
      <c r="B71" s="40" t="n">
        <f aca="false">INDEX(Index!$A$2:$A$22,MATCH(A71,Index!$B$2:$B$22,0))</f>
        <v>12</v>
      </c>
      <c r="C71" s="41" t="n">
        <f aca="false">INDEX(Index!$V$2:$V$22,MATCH(A71,Index!$B$2:$B$22,0))</f>
        <v>76.4</v>
      </c>
      <c r="D71" s="38" t="s">
        <v>1011</v>
      </c>
      <c r="E71" s="42" t="n">
        <v>1</v>
      </c>
      <c r="F71" s="37" t="s">
        <v>1078</v>
      </c>
      <c r="G71" s="42" t="s">
        <v>302</v>
      </c>
    </row>
    <row r="72" customFormat="false" ht="30" hidden="false" customHeight="true" outlineLevel="0" collapsed="false">
      <c r="A72" s="38" t="s">
        <v>145</v>
      </c>
      <c r="B72" s="40" t="n">
        <f aca="false">INDEX(Index!$A$2:$A$22,MATCH(A72,Index!$B$2:$B$22,0))</f>
        <v>12</v>
      </c>
      <c r="C72" s="41" t="n">
        <f aca="false">INDEX(Index!$V$2:$V$22,MATCH(A72,Index!$B$2:$B$22,0))</f>
        <v>76.4</v>
      </c>
      <c r="D72" s="38" t="s">
        <v>1011</v>
      </c>
      <c r="E72" s="42" t="n">
        <v>2</v>
      </c>
      <c r="F72" s="37" t="s">
        <v>1079</v>
      </c>
      <c r="G72" s="42" t="s">
        <v>304</v>
      </c>
    </row>
    <row r="73" customFormat="false" ht="30" hidden="false" customHeight="true" outlineLevel="0" collapsed="false">
      <c r="A73" s="38" t="s">
        <v>145</v>
      </c>
      <c r="B73" s="40" t="n">
        <f aca="false">INDEX(Index!$A$2:$A$22,MATCH(A73,Index!$B$2:$B$22,0))</f>
        <v>12</v>
      </c>
      <c r="C73" s="41" t="n">
        <f aca="false">INDEX(Index!$V$2:$V$22,MATCH(A73,Index!$B$2:$B$22,0))</f>
        <v>76.4</v>
      </c>
      <c r="D73" s="38" t="s">
        <v>1011</v>
      </c>
      <c r="E73" s="42" t="n">
        <v>3</v>
      </c>
      <c r="F73" s="37" t="s">
        <v>1080</v>
      </c>
      <c r="G73" s="42" t="s">
        <v>304</v>
      </c>
    </row>
    <row r="74" customFormat="false" ht="30" hidden="false" customHeight="true" outlineLevel="0" collapsed="false">
      <c r="A74" s="38" t="s">
        <v>154</v>
      </c>
      <c r="B74" s="40" t="n">
        <f aca="false">INDEX(Index!$A$2:$A$22,MATCH(A74,Index!$B$2:$B$22,0))</f>
        <v>13</v>
      </c>
      <c r="C74" s="41" t="n">
        <f aca="false">INDEX(Index!$V$2:$V$22,MATCH(A74,Index!$B$2:$B$22,0))</f>
        <v>75.6</v>
      </c>
      <c r="D74" s="38" t="s">
        <v>1007</v>
      </c>
      <c r="E74" s="42" t="n">
        <v>1</v>
      </c>
      <c r="F74" s="37" t="s">
        <v>1081</v>
      </c>
      <c r="G74" s="42" t="s">
        <v>304</v>
      </c>
    </row>
    <row r="75" customFormat="false" ht="30" hidden="false" customHeight="true" outlineLevel="0" collapsed="false">
      <c r="A75" s="38" t="s">
        <v>154</v>
      </c>
      <c r="B75" s="40" t="n">
        <f aca="false">INDEX(Index!$A$2:$A$22,MATCH(A75,Index!$B$2:$B$22,0))</f>
        <v>13</v>
      </c>
      <c r="C75" s="41" t="n">
        <f aca="false">INDEX(Index!$V$2:$V$22,MATCH(A75,Index!$B$2:$B$22,0))</f>
        <v>75.6</v>
      </c>
      <c r="D75" s="38" t="s">
        <v>1007</v>
      </c>
      <c r="E75" s="42" t="n">
        <v>2</v>
      </c>
      <c r="F75" s="37" t="s">
        <v>1082</v>
      </c>
      <c r="G75" s="42" t="s">
        <v>308</v>
      </c>
    </row>
    <row r="76" customFormat="false" ht="30" hidden="false" customHeight="true" outlineLevel="0" collapsed="false">
      <c r="A76" s="38" t="s">
        <v>154</v>
      </c>
      <c r="B76" s="40" t="n">
        <f aca="false">INDEX(Index!$A$2:$A$22,MATCH(A76,Index!$B$2:$B$22,0))</f>
        <v>13</v>
      </c>
      <c r="C76" s="41" t="n">
        <f aca="false">INDEX(Index!$V$2:$V$22,MATCH(A76,Index!$B$2:$B$22,0))</f>
        <v>75.6</v>
      </c>
      <c r="D76" s="38" t="s">
        <v>1007</v>
      </c>
      <c r="E76" s="42" t="n">
        <v>3</v>
      </c>
      <c r="F76" s="37" t="s">
        <v>1083</v>
      </c>
      <c r="G76" s="42" t="s">
        <v>306</v>
      </c>
    </row>
    <row r="77" customFormat="false" ht="30" hidden="false" customHeight="true" outlineLevel="0" collapsed="false">
      <c r="A77" s="38" t="s">
        <v>154</v>
      </c>
      <c r="B77" s="40" t="n">
        <f aca="false">INDEX(Index!$A$2:$A$22,MATCH(A77,Index!$B$2:$B$22,0))</f>
        <v>13</v>
      </c>
      <c r="C77" s="41" t="n">
        <f aca="false">INDEX(Index!$V$2:$V$22,MATCH(A77,Index!$B$2:$B$22,0))</f>
        <v>75.6</v>
      </c>
      <c r="D77" s="38" t="s">
        <v>1011</v>
      </c>
      <c r="E77" s="42" t="n">
        <v>1</v>
      </c>
      <c r="F77" s="37" t="s">
        <v>1084</v>
      </c>
      <c r="G77" s="42" t="s">
        <v>304</v>
      </c>
    </row>
    <row r="78" customFormat="false" ht="30" hidden="false" customHeight="true" outlineLevel="0" collapsed="false">
      <c r="A78" s="38" t="s">
        <v>154</v>
      </c>
      <c r="B78" s="40" t="n">
        <f aca="false">INDEX(Index!$A$2:$A$22,MATCH(A78,Index!$B$2:$B$22,0))</f>
        <v>13</v>
      </c>
      <c r="C78" s="41" t="n">
        <f aca="false">INDEX(Index!$V$2:$V$22,MATCH(A78,Index!$B$2:$B$22,0))</f>
        <v>75.6</v>
      </c>
      <c r="D78" s="38" t="s">
        <v>1011</v>
      </c>
      <c r="E78" s="42" t="n">
        <v>2</v>
      </c>
      <c r="F78" s="37" t="s">
        <v>1085</v>
      </c>
      <c r="G78" s="42" t="s">
        <v>304</v>
      </c>
    </row>
    <row r="79" customFormat="false" ht="30" hidden="false" customHeight="true" outlineLevel="0" collapsed="false">
      <c r="A79" s="38" t="s">
        <v>154</v>
      </c>
      <c r="B79" s="40" t="n">
        <f aca="false">INDEX(Index!$A$2:$A$22,MATCH(A79,Index!$B$2:$B$22,0))</f>
        <v>13</v>
      </c>
      <c r="C79" s="41" t="n">
        <f aca="false">INDEX(Index!$V$2:$V$22,MATCH(A79,Index!$B$2:$B$22,0))</f>
        <v>75.6</v>
      </c>
      <c r="D79" s="38" t="s">
        <v>1011</v>
      </c>
      <c r="E79" s="42" t="n">
        <v>3</v>
      </c>
      <c r="F79" s="37" t="s">
        <v>1086</v>
      </c>
      <c r="G79" s="42" t="s">
        <v>302</v>
      </c>
    </row>
    <row r="80" customFormat="false" ht="30" hidden="false" customHeight="true" outlineLevel="0" collapsed="false">
      <c r="A80" s="38" t="s">
        <v>162</v>
      </c>
      <c r="B80" s="40" t="n">
        <f aca="false">INDEX(Index!$A$2:$A$22,MATCH(A80,Index!$B$2:$B$22,0))</f>
        <v>14</v>
      </c>
      <c r="C80" s="41" t="n">
        <f aca="false">INDEX(Index!$V$2:$V$22,MATCH(A80,Index!$B$2:$B$22,0))</f>
        <v>74.2</v>
      </c>
      <c r="D80" s="38" t="s">
        <v>1007</v>
      </c>
      <c r="E80" s="42" t="n">
        <v>1</v>
      </c>
      <c r="F80" s="37" t="s">
        <v>1087</v>
      </c>
      <c r="G80" s="42" t="s">
        <v>304</v>
      </c>
    </row>
    <row r="81" customFormat="false" ht="30" hidden="false" customHeight="true" outlineLevel="0" collapsed="false">
      <c r="A81" s="38" t="s">
        <v>162</v>
      </c>
      <c r="B81" s="40" t="n">
        <f aca="false">INDEX(Index!$A$2:$A$22,MATCH(A81,Index!$B$2:$B$22,0))</f>
        <v>14</v>
      </c>
      <c r="C81" s="41" t="n">
        <f aca="false">INDEX(Index!$V$2:$V$22,MATCH(A81,Index!$B$2:$B$22,0))</f>
        <v>74.2</v>
      </c>
      <c r="D81" s="38" t="s">
        <v>1007</v>
      </c>
      <c r="E81" s="42" t="n">
        <v>2</v>
      </c>
      <c r="F81" s="37" t="s">
        <v>1088</v>
      </c>
      <c r="G81" s="42" t="s">
        <v>304</v>
      </c>
    </row>
    <row r="82" customFormat="false" ht="30" hidden="false" customHeight="true" outlineLevel="0" collapsed="false">
      <c r="A82" s="38" t="s">
        <v>162</v>
      </c>
      <c r="B82" s="40" t="n">
        <f aca="false">INDEX(Index!$A$2:$A$22,MATCH(A82,Index!$B$2:$B$22,0))</f>
        <v>14</v>
      </c>
      <c r="C82" s="41" t="n">
        <f aca="false">INDEX(Index!$V$2:$V$22,MATCH(A82,Index!$B$2:$B$22,0))</f>
        <v>74.2</v>
      </c>
      <c r="D82" s="38" t="s">
        <v>1007</v>
      </c>
      <c r="E82" s="42" t="n">
        <v>3</v>
      </c>
      <c r="F82" s="37" t="s">
        <v>1089</v>
      </c>
      <c r="G82" s="42" t="s">
        <v>308</v>
      </c>
    </row>
    <row r="83" customFormat="false" ht="30" hidden="false" customHeight="true" outlineLevel="0" collapsed="false">
      <c r="A83" s="38" t="s">
        <v>162</v>
      </c>
      <c r="B83" s="40" t="n">
        <f aca="false">INDEX(Index!$A$2:$A$22,MATCH(A83,Index!$B$2:$B$22,0))</f>
        <v>14</v>
      </c>
      <c r="C83" s="41" t="n">
        <f aca="false">INDEX(Index!$V$2:$V$22,MATCH(A83,Index!$B$2:$B$22,0))</f>
        <v>74.2</v>
      </c>
      <c r="D83" s="38" t="s">
        <v>1011</v>
      </c>
      <c r="E83" s="42" t="n">
        <v>1</v>
      </c>
      <c r="F83" s="37" t="s">
        <v>1090</v>
      </c>
      <c r="G83" s="42" t="s">
        <v>302</v>
      </c>
    </row>
    <row r="84" customFormat="false" ht="30" hidden="false" customHeight="true" outlineLevel="0" collapsed="false">
      <c r="A84" s="38" t="s">
        <v>162</v>
      </c>
      <c r="B84" s="40" t="n">
        <f aca="false">INDEX(Index!$A$2:$A$22,MATCH(A84,Index!$B$2:$B$22,0))</f>
        <v>14</v>
      </c>
      <c r="C84" s="41" t="n">
        <f aca="false">INDEX(Index!$V$2:$V$22,MATCH(A84,Index!$B$2:$B$22,0))</f>
        <v>74.2</v>
      </c>
      <c r="D84" s="38" t="s">
        <v>1011</v>
      </c>
      <c r="E84" s="42" t="n">
        <v>2</v>
      </c>
      <c r="F84" s="37" t="s">
        <v>1091</v>
      </c>
      <c r="G84" s="42" t="s">
        <v>304</v>
      </c>
    </row>
    <row r="85" customFormat="false" ht="30" hidden="false" customHeight="true" outlineLevel="0" collapsed="false">
      <c r="A85" s="38" t="s">
        <v>162</v>
      </c>
      <c r="B85" s="40" t="n">
        <f aca="false">INDEX(Index!$A$2:$A$22,MATCH(A85,Index!$B$2:$B$22,0))</f>
        <v>14</v>
      </c>
      <c r="C85" s="41" t="n">
        <f aca="false">INDEX(Index!$V$2:$V$22,MATCH(A85,Index!$B$2:$B$22,0))</f>
        <v>74.2</v>
      </c>
      <c r="D85" s="38" t="s">
        <v>1011</v>
      </c>
      <c r="E85" s="42" t="n">
        <v>3</v>
      </c>
      <c r="F85" s="37" t="s">
        <v>1092</v>
      </c>
      <c r="G85" s="42" t="s">
        <v>306</v>
      </c>
    </row>
    <row r="86" customFormat="false" ht="30" hidden="false" customHeight="true" outlineLevel="0" collapsed="false">
      <c r="A86" s="38" t="s">
        <v>171</v>
      </c>
      <c r="B86" s="40" t="n">
        <f aca="false">INDEX(Index!$A$2:$A$22,MATCH(A86,Index!$B$2:$B$22,0))</f>
        <v>15</v>
      </c>
      <c r="C86" s="41" t="n">
        <f aca="false">INDEX(Index!$V$2:$V$22,MATCH(A86,Index!$B$2:$B$22,0))</f>
        <v>71.1</v>
      </c>
      <c r="D86" s="38" t="s">
        <v>1007</v>
      </c>
      <c r="E86" s="42" t="n">
        <v>1</v>
      </c>
      <c r="F86" s="37" t="s">
        <v>1093</v>
      </c>
      <c r="G86" s="42" t="s">
        <v>304</v>
      </c>
    </row>
    <row r="87" customFormat="false" ht="30" hidden="false" customHeight="true" outlineLevel="0" collapsed="false">
      <c r="A87" s="38" t="s">
        <v>171</v>
      </c>
      <c r="B87" s="40" t="n">
        <f aca="false">INDEX(Index!$A$2:$A$22,MATCH(A87,Index!$B$2:$B$22,0))</f>
        <v>15</v>
      </c>
      <c r="C87" s="41" t="n">
        <f aca="false">INDEX(Index!$V$2:$V$22,MATCH(A87,Index!$B$2:$B$22,0))</f>
        <v>71.1</v>
      </c>
      <c r="D87" s="38" t="s">
        <v>1007</v>
      </c>
      <c r="E87" s="42" t="n">
        <v>2</v>
      </c>
      <c r="F87" s="37" t="s">
        <v>1094</v>
      </c>
      <c r="G87" s="42" t="s">
        <v>306</v>
      </c>
    </row>
    <row r="88" customFormat="false" ht="30" hidden="false" customHeight="true" outlineLevel="0" collapsed="false">
      <c r="A88" s="38" t="s">
        <v>171</v>
      </c>
      <c r="B88" s="40" t="n">
        <f aca="false">INDEX(Index!$A$2:$A$22,MATCH(A88,Index!$B$2:$B$22,0))</f>
        <v>15</v>
      </c>
      <c r="C88" s="41" t="n">
        <f aca="false">INDEX(Index!$V$2:$V$22,MATCH(A88,Index!$B$2:$B$22,0))</f>
        <v>71.1</v>
      </c>
      <c r="D88" s="38" t="s">
        <v>1007</v>
      </c>
      <c r="E88" s="42" t="n">
        <v>3</v>
      </c>
      <c r="F88" s="37" t="s">
        <v>1095</v>
      </c>
      <c r="G88" s="42" t="s">
        <v>304</v>
      </c>
    </row>
    <row r="89" customFormat="false" ht="30" hidden="false" customHeight="true" outlineLevel="0" collapsed="false">
      <c r="A89" s="38" t="s">
        <v>171</v>
      </c>
      <c r="B89" s="40" t="n">
        <f aca="false">INDEX(Index!$A$2:$A$22,MATCH(A89,Index!$B$2:$B$22,0))</f>
        <v>15</v>
      </c>
      <c r="C89" s="41" t="n">
        <f aca="false">INDEX(Index!$V$2:$V$22,MATCH(A89,Index!$B$2:$B$22,0))</f>
        <v>71.1</v>
      </c>
      <c r="D89" s="38" t="s">
        <v>1011</v>
      </c>
      <c r="E89" s="42" t="n">
        <v>1</v>
      </c>
      <c r="F89" s="37" t="s">
        <v>1096</v>
      </c>
      <c r="G89" s="42" t="s">
        <v>302</v>
      </c>
    </row>
    <row r="90" customFormat="false" ht="30" hidden="false" customHeight="true" outlineLevel="0" collapsed="false">
      <c r="A90" s="38" t="s">
        <v>171</v>
      </c>
      <c r="B90" s="40" t="n">
        <f aca="false">INDEX(Index!$A$2:$A$22,MATCH(A90,Index!$B$2:$B$22,0))</f>
        <v>15</v>
      </c>
      <c r="C90" s="41" t="n">
        <f aca="false">INDEX(Index!$V$2:$V$22,MATCH(A90,Index!$B$2:$B$22,0))</f>
        <v>71.1</v>
      </c>
      <c r="D90" s="38" t="s">
        <v>1011</v>
      </c>
      <c r="E90" s="42" t="n">
        <v>2</v>
      </c>
      <c r="F90" s="37" t="s">
        <v>1097</v>
      </c>
      <c r="G90" s="42" t="s">
        <v>302</v>
      </c>
    </row>
    <row r="91" customFormat="false" ht="30" hidden="false" customHeight="true" outlineLevel="0" collapsed="false">
      <c r="A91" s="38" t="s">
        <v>171</v>
      </c>
      <c r="B91" s="40" t="n">
        <f aca="false">INDEX(Index!$A$2:$A$22,MATCH(A91,Index!$B$2:$B$22,0))</f>
        <v>15</v>
      </c>
      <c r="C91" s="41" t="n">
        <f aca="false">INDEX(Index!$V$2:$V$22,MATCH(A91,Index!$B$2:$B$22,0))</f>
        <v>71.1</v>
      </c>
      <c r="D91" s="38" t="s">
        <v>1011</v>
      </c>
      <c r="E91" s="42" t="n">
        <v>3</v>
      </c>
      <c r="F91" s="37" t="s">
        <v>1098</v>
      </c>
      <c r="G91" s="42" t="s">
        <v>308</v>
      </c>
    </row>
    <row r="92" customFormat="false" ht="30" hidden="false" customHeight="true" outlineLevel="0" collapsed="false">
      <c r="A92" s="38" t="s">
        <v>179</v>
      </c>
      <c r="B92" s="40" t="n">
        <f aca="false">INDEX(Index!$A$2:$A$22,MATCH(A92,Index!$B$2:$B$22,0))</f>
        <v>16</v>
      </c>
      <c r="C92" s="41" t="n">
        <f aca="false">INDEX(Index!$V$2:$V$22,MATCH(A92,Index!$B$2:$B$22,0))</f>
        <v>64.8</v>
      </c>
      <c r="D92" s="38" t="s">
        <v>1007</v>
      </c>
      <c r="E92" s="42" t="n">
        <v>1</v>
      </c>
      <c r="F92" s="37" t="s">
        <v>1099</v>
      </c>
      <c r="G92" s="42" t="s">
        <v>302</v>
      </c>
    </row>
    <row r="93" customFormat="false" ht="30" hidden="false" customHeight="true" outlineLevel="0" collapsed="false">
      <c r="A93" s="38" t="s">
        <v>179</v>
      </c>
      <c r="B93" s="40" t="n">
        <f aca="false">INDEX(Index!$A$2:$A$22,MATCH(A93,Index!$B$2:$B$22,0))</f>
        <v>16</v>
      </c>
      <c r="C93" s="41" t="n">
        <f aca="false">INDEX(Index!$V$2:$V$22,MATCH(A93,Index!$B$2:$B$22,0))</f>
        <v>64.8</v>
      </c>
      <c r="D93" s="38" t="s">
        <v>1007</v>
      </c>
      <c r="E93" s="42" t="n">
        <v>2</v>
      </c>
      <c r="F93" s="37" t="s">
        <v>1100</v>
      </c>
      <c r="G93" s="42" t="s">
        <v>306</v>
      </c>
    </row>
    <row r="94" customFormat="false" ht="30" hidden="false" customHeight="true" outlineLevel="0" collapsed="false">
      <c r="A94" s="38" t="s">
        <v>179</v>
      </c>
      <c r="B94" s="40" t="n">
        <f aca="false">INDEX(Index!$A$2:$A$22,MATCH(A94,Index!$B$2:$B$22,0))</f>
        <v>16</v>
      </c>
      <c r="C94" s="41" t="n">
        <f aca="false">INDEX(Index!$V$2:$V$22,MATCH(A94,Index!$B$2:$B$22,0))</f>
        <v>64.8</v>
      </c>
      <c r="D94" s="38" t="s">
        <v>1007</v>
      </c>
      <c r="E94" s="42" t="n">
        <v>3</v>
      </c>
      <c r="F94" s="37" t="s">
        <v>1101</v>
      </c>
      <c r="G94" s="42" t="s">
        <v>310</v>
      </c>
    </row>
    <row r="95" customFormat="false" ht="30" hidden="false" customHeight="true" outlineLevel="0" collapsed="false">
      <c r="A95" s="38" t="s">
        <v>179</v>
      </c>
      <c r="B95" s="40" t="n">
        <f aca="false">INDEX(Index!$A$2:$A$22,MATCH(A95,Index!$B$2:$B$22,0))</f>
        <v>16</v>
      </c>
      <c r="C95" s="41" t="n">
        <f aca="false">INDEX(Index!$V$2:$V$22,MATCH(A95,Index!$B$2:$B$22,0))</f>
        <v>64.8</v>
      </c>
      <c r="D95" s="38" t="s">
        <v>1011</v>
      </c>
      <c r="E95" s="42" t="n">
        <v>1</v>
      </c>
      <c r="F95" s="37" t="s">
        <v>1102</v>
      </c>
      <c r="G95" s="42" t="s">
        <v>302</v>
      </c>
    </row>
    <row r="96" customFormat="false" ht="30" hidden="false" customHeight="true" outlineLevel="0" collapsed="false">
      <c r="A96" s="38" t="s">
        <v>179</v>
      </c>
      <c r="B96" s="40" t="n">
        <f aca="false">INDEX(Index!$A$2:$A$22,MATCH(A96,Index!$B$2:$B$22,0))</f>
        <v>16</v>
      </c>
      <c r="C96" s="41" t="n">
        <f aca="false">INDEX(Index!$V$2:$V$22,MATCH(A96,Index!$B$2:$B$22,0))</f>
        <v>64.8</v>
      </c>
      <c r="D96" s="38" t="s">
        <v>1011</v>
      </c>
      <c r="E96" s="42" t="n">
        <v>2</v>
      </c>
      <c r="F96" s="37" t="s">
        <v>1103</v>
      </c>
      <c r="G96" s="42" t="s">
        <v>304</v>
      </c>
    </row>
    <row r="97" customFormat="false" ht="30" hidden="false" customHeight="true" outlineLevel="0" collapsed="false">
      <c r="A97" s="38" t="s">
        <v>179</v>
      </c>
      <c r="B97" s="40" t="n">
        <f aca="false">INDEX(Index!$A$2:$A$22,MATCH(A97,Index!$B$2:$B$22,0))</f>
        <v>16</v>
      </c>
      <c r="C97" s="41" t="n">
        <f aca="false">INDEX(Index!$V$2:$V$22,MATCH(A97,Index!$B$2:$B$22,0))</f>
        <v>64.8</v>
      </c>
      <c r="D97" s="38" t="s">
        <v>1011</v>
      </c>
      <c r="E97" s="42" t="n">
        <v>3</v>
      </c>
      <c r="F97" s="37" t="s">
        <v>1104</v>
      </c>
      <c r="G97" s="42" t="s">
        <v>304</v>
      </c>
    </row>
    <row r="98" customFormat="false" ht="30" hidden="false" customHeight="true" outlineLevel="0" collapsed="false">
      <c r="A98" s="38" t="s">
        <v>186</v>
      </c>
      <c r="B98" s="40" t="n">
        <f aca="false">INDEX(Index!$A$2:$A$22,MATCH(A98,Index!$B$2:$B$22,0))</f>
        <v>16</v>
      </c>
      <c r="C98" s="41" t="n">
        <f aca="false">INDEX(Index!$V$2:$V$22,MATCH(A98,Index!$B$2:$B$22,0))</f>
        <v>64.8</v>
      </c>
      <c r="D98" s="38" t="s">
        <v>1007</v>
      </c>
      <c r="E98" s="42" t="n">
        <v>1</v>
      </c>
      <c r="F98" s="37" t="s">
        <v>1105</v>
      </c>
      <c r="G98" s="42"/>
    </row>
    <row r="99" customFormat="false" ht="30" hidden="false" customHeight="true" outlineLevel="0" collapsed="false">
      <c r="A99" s="38" t="s">
        <v>186</v>
      </c>
      <c r="B99" s="40" t="n">
        <f aca="false">INDEX(Index!$A$2:$A$22,MATCH(A99,Index!$B$2:$B$22,0))</f>
        <v>16</v>
      </c>
      <c r="C99" s="41" t="n">
        <f aca="false">INDEX(Index!$V$2:$V$22,MATCH(A99,Index!$B$2:$B$22,0))</f>
        <v>64.8</v>
      </c>
      <c r="D99" s="38" t="s">
        <v>1007</v>
      </c>
      <c r="E99" s="42" t="n">
        <v>2</v>
      </c>
      <c r="F99" s="37" t="s">
        <v>1106</v>
      </c>
      <c r="G99" s="42" t="s">
        <v>304</v>
      </c>
    </row>
    <row r="100" customFormat="false" ht="30" hidden="false" customHeight="true" outlineLevel="0" collapsed="false">
      <c r="A100" s="38" t="s">
        <v>186</v>
      </c>
      <c r="B100" s="40" t="n">
        <f aca="false">INDEX(Index!$A$2:$A$22,MATCH(A100,Index!$B$2:$B$22,0))</f>
        <v>16</v>
      </c>
      <c r="C100" s="41" t="n">
        <f aca="false">INDEX(Index!$V$2:$V$22,MATCH(A100,Index!$B$2:$B$22,0))</f>
        <v>64.8</v>
      </c>
      <c r="D100" s="38" t="s">
        <v>1007</v>
      </c>
      <c r="E100" s="42" t="n">
        <v>3</v>
      </c>
      <c r="F100" s="37" t="s">
        <v>1107</v>
      </c>
      <c r="G100" s="42" t="s">
        <v>302</v>
      </c>
    </row>
    <row r="101" customFormat="false" ht="30" hidden="false" customHeight="true" outlineLevel="0" collapsed="false">
      <c r="A101" s="38" t="s">
        <v>186</v>
      </c>
      <c r="B101" s="40" t="n">
        <f aca="false">INDEX(Index!$A$2:$A$22,MATCH(A101,Index!$B$2:$B$22,0))</f>
        <v>16</v>
      </c>
      <c r="C101" s="41" t="n">
        <f aca="false">INDEX(Index!$V$2:$V$22,MATCH(A101,Index!$B$2:$B$22,0))</f>
        <v>64.8</v>
      </c>
      <c r="D101" s="38" t="s">
        <v>1011</v>
      </c>
      <c r="E101" s="42" t="n">
        <v>1</v>
      </c>
      <c r="F101" s="37" t="s">
        <v>1108</v>
      </c>
      <c r="G101" s="42" t="s">
        <v>302</v>
      </c>
    </row>
    <row r="102" customFormat="false" ht="30" hidden="false" customHeight="true" outlineLevel="0" collapsed="false">
      <c r="A102" s="38" t="s">
        <v>186</v>
      </c>
      <c r="B102" s="40" t="n">
        <f aca="false">INDEX(Index!$A$2:$A$22,MATCH(A102,Index!$B$2:$B$22,0))</f>
        <v>16</v>
      </c>
      <c r="C102" s="41" t="n">
        <f aca="false">INDEX(Index!$V$2:$V$22,MATCH(A102,Index!$B$2:$B$22,0))</f>
        <v>64.8</v>
      </c>
      <c r="D102" s="38" t="s">
        <v>1011</v>
      </c>
      <c r="E102" s="42" t="n">
        <v>2</v>
      </c>
      <c r="F102" s="37" t="s">
        <v>1109</v>
      </c>
      <c r="G102" s="42" t="s">
        <v>302</v>
      </c>
    </row>
    <row r="103" customFormat="false" ht="30" hidden="false" customHeight="true" outlineLevel="0" collapsed="false">
      <c r="A103" s="38" t="s">
        <v>186</v>
      </c>
      <c r="B103" s="40" t="n">
        <f aca="false">INDEX(Index!$A$2:$A$22,MATCH(A103,Index!$B$2:$B$22,0))</f>
        <v>16</v>
      </c>
      <c r="C103" s="41" t="n">
        <f aca="false">INDEX(Index!$V$2:$V$22,MATCH(A103,Index!$B$2:$B$22,0))</f>
        <v>64.8</v>
      </c>
      <c r="D103" s="38" t="s">
        <v>1011</v>
      </c>
      <c r="E103" s="42" t="n">
        <v>3</v>
      </c>
      <c r="F103" s="37" t="s">
        <v>1110</v>
      </c>
      <c r="G103" s="42" t="s">
        <v>308</v>
      </c>
    </row>
    <row r="104" customFormat="false" ht="30" hidden="false" customHeight="true" outlineLevel="0" collapsed="false">
      <c r="A104" s="38" t="s">
        <v>194</v>
      </c>
      <c r="B104" s="40" t="n">
        <f aca="false">INDEX(Index!$A$2:$A$22,MATCH(A104,Index!$B$2:$B$22,0))</f>
        <v>18</v>
      </c>
      <c r="C104" s="41" t="n">
        <f aca="false">INDEX(Index!$V$2:$V$22,MATCH(A104,Index!$B$2:$B$22,0))</f>
        <v>63</v>
      </c>
      <c r="D104" s="38" t="s">
        <v>1007</v>
      </c>
      <c r="E104" s="42" t="n">
        <v>1</v>
      </c>
      <c r="F104" s="37" t="s">
        <v>1111</v>
      </c>
      <c r="G104" s="42" t="s">
        <v>302</v>
      </c>
    </row>
    <row r="105" customFormat="false" ht="30" hidden="false" customHeight="true" outlineLevel="0" collapsed="false">
      <c r="A105" s="38" t="s">
        <v>194</v>
      </c>
      <c r="B105" s="40" t="n">
        <f aca="false">INDEX(Index!$A$2:$A$22,MATCH(A105,Index!$B$2:$B$22,0))</f>
        <v>18</v>
      </c>
      <c r="C105" s="41" t="n">
        <f aca="false">INDEX(Index!$V$2:$V$22,MATCH(A105,Index!$B$2:$B$22,0))</f>
        <v>63</v>
      </c>
      <c r="D105" s="38" t="s">
        <v>1007</v>
      </c>
      <c r="E105" s="42" t="n">
        <v>2</v>
      </c>
      <c r="F105" s="37" t="s">
        <v>1112</v>
      </c>
      <c r="G105" s="42" t="s">
        <v>308</v>
      </c>
    </row>
    <row r="106" customFormat="false" ht="30" hidden="false" customHeight="true" outlineLevel="0" collapsed="false">
      <c r="A106" s="38" t="s">
        <v>194</v>
      </c>
      <c r="B106" s="40" t="n">
        <f aca="false">INDEX(Index!$A$2:$A$22,MATCH(A106,Index!$B$2:$B$22,0))</f>
        <v>18</v>
      </c>
      <c r="C106" s="41" t="n">
        <f aca="false">INDEX(Index!$V$2:$V$22,MATCH(A106,Index!$B$2:$B$22,0))</f>
        <v>63</v>
      </c>
      <c r="D106" s="38" t="s">
        <v>1007</v>
      </c>
      <c r="E106" s="42" t="n">
        <v>3</v>
      </c>
      <c r="F106" s="37" t="s">
        <v>1113</v>
      </c>
      <c r="G106" s="42" t="s">
        <v>310</v>
      </c>
    </row>
    <row r="107" customFormat="false" ht="30" hidden="false" customHeight="true" outlineLevel="0" collapsed="false">
      <c r="A107" s="38" t="s">
        <v>194</v>
      </c>
      <c r="B107" s="40" t="n">
        <f aca="false">INDEX(Index!$A$2:$A$22,MATCH(A107,Index!$B$2:$B$22,0))</f>
        <v>18</v>
      </c>
      <c r="C107" s="41" t="n">
        <f aca="false">INDEX(Index!$V$2:$V$22,MATCH(A107,Index!$B$2:$B$22,0))</f>
        <v>63</v>
      </c>
      <c r="D107" s="38" t="s">
        <v>1011</v>
      </c>
      <c r="E107" s="42" t="n">
        <v>1</v>
      </c>
      <c r="F107" s="37" t="s">
        <v>1114</v>
      </c>
      <c r="G107" s="42" t="s">
        <v>302</v>
      </c>
    </row>
    <row r="108" customFormat="false" ht="30" hidden="false" customHeight="true" outlineLevel="0" collapsed="false">
      <c r="A108" s="38" t="s">
        <v>194</v>
      </c>
      <c r="B108" s="40" t="n">
        <f aca="false">INDEX(Index!$A$2:$A$22,MATCH(A108,Index!$B$2:$B$22,0))</f>
        <v>18</v>
      </c>
      <c r="C108" s="41" t="n">
        <f aca="false">INDEX(Index!$V$2:$V$22,MATCH(A108,Index!$B$2:$B$22,0))</f>
        <v>63</v>
      </c>
      <c r="D108" s="38" t="s">
        <v>1011</v>
      </c>
      <c r="E108" s="42" t="n">
        <v>2</v>
      </c>
      <c r="F108" s="37" t="s">
        <v>1115</v>
      </c>
      <c r="G108" s="42" t="s">
        <v>302</v>
      </c>
    </row>
    <row r="109" customFormat="false" ht="30" hidden="false" customHeight="true" outlineLevel="0" collapsed="false">
      <c r="A109" s="38" t="s">
        <v>194</v>
      </c>
      <c r="B109" s="40" t="n">
        <f aca="false">INDEX(Index!$A$2:$A$22,MATCH(A109,Index!$B$2:$B$22,0))</f>
        <v>18</v>
      </c>
      <c r="C109" s="41" t="n">
        <f aca="false">INDEX(Index!$V$2:$V$22,MATCH(A109,Index!$B$2:$B$22,0))</f>
        <v>63</v>
      </c>
      <c r="D109" s="38" t="s">
        <v>1011</v>
      </c>
      <c r="E109" s="42" t="n">
        <v>3</v>
      </c>
      <c r="F109" s="37" t="s">
        <v>1116</v>
      </c>
      <c r="G109" s="42" t="s">
        <v>304</v>
      </c>
    </row>
    <row r="110" customFormat="false" ht="30" hidden="false" customHeight="true" outlineLevel="0" collapsed="false">
      <c r="A110" s="38" t="s">
        <v>201</v>
      </c>
      <c r="B110" s="40" t="n">
        <f aca="false">INDEX(Index!$A$2:$A$22,MATCH(A110,Index!$B$2:$B$22,0))</f>
        <v>19</v>
      </c>
      <c r="C110" s="41" t="n">
        <f aca="false">INDEX(Index!$V$2:$V$22,MATCH(A110,Index!$B$2:$B$22,0))</f>
        <v>56.4</v>
      </c>
      <c r="D110" s="38" t="s">
        <v>1007</v>
      </c>
      <c r="E110" s="42" t="n">
        <v>1</v>
      </c>
      <c r="F110" s="37" t="s">
        <v>1117</v>
      </c>
      <c r="G110" s="42" t="s">
        <v>302</v>
      </c>
    </row>
    <row r="111" customFormat="false" ht="30" hidden="false" customHeight="true" outlineLevel="0" collapsed="false">
      <c r="A111" s="38" t="s">
        <v>201</v>
      </c>
      <c r="B111" s="40" t="n">
        <f aca="false">INDEX(Index!$A$2:$A$22,MATCH(A111,Index!$B$2:$B$22,0))</f>
        <v>19</v>
      </c>
      <c r="C111" s="41" t="n">
        <f aca="false">INDEX(Index!$V$2:$V$22,MATCH(A111,Index!$B$2:$B$22,0))</f>
        <v>56.4</v>
      </c>
      <c r="D111" s="38" t="s">
        <v>1007</v>
      </c>
      <c r="E111" s="42" t="n">
        <v>2</v>
      </c>
      <c r="F111" s="37" t="s">
        <v>1118</v>
      </c>
      <c r="G111" s="42" t="s">
        <v>304</v>
      </c>
    </row>
    <row r="112" customFormat="false" ht="30" hidden="false" customHeight="true" outlineLevel="0" collapsed="false">
      <c r="A112" s="38" t="s">
        <v>201</v>
      </c>
      <c r="B112" s="40" t="n">
        <f aca="false">INDEX(Index!$A$2:$A$22,MATCH(A112,Index!$B$2:$B$22,0))</f>
        <v>19</v>
      </c>
      <c r="C112" s="41" t="n">
        <f aca="false">INDEX(Index!$V$2:$V$22,MATCH(A112,Index!$B$2:$B$22,0))</f>
        <v>56.4</v>
      </c>
      <c r="D112" s="38" t="s">
        <v>1007</v>
      </c>
      <c r="E112" s="42" t="n">
        <v>3</v>
      </c>
      <c r="F112" s="37" t="s">
        <v>1119</v>
      </c>
      <c r="G112" s="42" t="s">
        <v>308</v>
      </c>
    </row>
    <row r="113" customFormat="false" ht="30" hidden="false" customHeight="true" outlineLevel="0" collapsed="false">
      <c r="A113" s="38" t="s">
        <v>201</v>
      </c>
      <c r="B113" s="40" t="n">
        <f aca="false">INDEX(Index!$A$2:$A$22,MATCH(A113,Index!$B$2:$B$22,0))</f>
        <v>19</v>
      </c>
      <c r="C113" s="41" t="n">
        <f aca="false">INDEX(Index!$V$2:$V$22,MATCH(A113,Index!$B$2:$B$22,0))</f>
        <v>56.4</v>
      </c>
      <c r="D113" s="38" t="s">
        <v>1011</v>
      </c>
      <c r="E113" s="42" t="n">
        <v>1</v>
      </c>
      <c r="F113" s="37" t="s">
        <v>1120</v>
      </c>
      <c r="G113" s="42" t="s">
        <v>304</v>
      </c>
    </row>
    <row r="114" customFormat="false" ht="30" hidden="false" customHeight="true" outlineLevel="0" collapsed="false">
      <c r="A114" s="38" t="s">
        <v>201</v>
      </c>
      <c r="B114" s="40" t="n">
        <f aca="false">INDEX(Index!$A$2:$A$22,MATCH(A114,Index!$B$2:$B$22,0))</f>
        <v>19</v>
      </c>
      <c r="C114" s="41" t="n">
        <f aca="false">INDEX(Index!$V$2:$V$22,MATCH(A114,Index!$B$2:$B$22,0))</f>
        <v>56.4</v>
      </c>
      <c r="D114" s="38" t="s">
        <v>1011</v>
      </c>
      <c r="E114" s="42" t="n">
        <v>2</v>
      </c>
      <c r="F114" s="37" t="s">
        <v>1121</v>
      </c>
      <c r="G114" s="42" t="s">
        <v>302</v>
      </c>
    </row>
    <row r="115" customFormat="false" ht="30" hidden="false" customHeight="true" outlineLevel="0" collapsed="false">
      <c r="A115" s="38" t="s">
        <v>201</v>
      </c>
      <c r="B115" s="40" t="n">
        <f aca="false">INDEX(Index!$A$2:$A$22,MATCH(A115,Index!$B$2:$B$22,0))</f>
        <v>19</v>
      </c>
      <c r="C115" s="41" t="n">
        <f aca="false">INDEX(Index!$V$2:$V$22,MATCH(A115,Index!$B$2:$B$22,0))</f>
        <v>56.4</v>
      </c>
      <c r="D115" s="38" t="s">
        <v>1011</v>
      </c>
      <c r="E115" s="42" t="n">
        <v>3</v>
      </c>
      <c r="F115" s="37" t="s">
        <v>1122</v>
      </c>
      <c r="G115" s="42" t="s">
        <v>308</v>
      </c>
    </row>
    <row r="116" customFormat="false" ht="30" hidden="false" customHeight="true" outlineLevel="0" collapsed="false">
      <c r="A116" s="38" t="s">
        <v>207</v>
      </c>
      <c r="B116" s="40" t="n">
        <f aca="false">INDEX(Index!$A$2:$A$22,MATCH(A116,Index!$B$2:$B$22,0))</f>
        <v>20</v>
      </c>
      <c r="C116" s="41" t="n">
        <f aca="false">INDEX(Index!$V$2:$V$22,MATCH(A116,Index!$B$2:$B$22,0))</f>
        <v>54.4</v>
      </c>
      <c r="D116" s="38" t="s">
        <v>1007</v>
      </c>
      <c r="E116" s="42" t="n">
        <v>1</v>
      </c>
      <c r="F116" s="37" t="s">
        <v>1123</v>
      </c>
      <c r="G116" s="42" t="s">
        <v>306</v>
      </c>
    </row>
    <row r="117" customFormat="false" ht="30" hidden="false" customHeight="true" outlineLevel="0" collapsed="false">
      <c r="A117" s="38" t="s">
        <v>207</v>
      </c>
      <c r="B117" s="40" t="n">
        <f aca="false">INDEX(Index!$A$2:$A$22,MATCH(A117,Index!$B$2:$B$22,0))</f>
        <v>20</v>
      </c>
      <c r="C117" s="41" t="n">
        <f aca="false">INDEX(Index!$V$2:$V$22,MATCH(A117,Index!$B$2:$B$22,0))</f>
        <v>54.4</v>
      </c>
      <c r="D117" s="38" t="s">
        <v>1007</v>
      </c>
      <c r="E117" s="42" t="n">
        <v>2</v>
      </c>
      <c r="F117" s="37" t="s">
        <v>1124</v>
      </c>
      <c r="G117" s="42" t="s">
        <v>308</v>
      </c>
    </row>
    <row r="118" customFormat="false" ht="30" hidden="false" customHeight="true" outlineLevel="0" collapsed="false">
      <c r="A118" s="38" t="s">
        <v>207</v>
      </c>
      <c r="B118" s="40" t="n">
        <f aca="false">INDEX(Index!$A$2:$A$22,MATCH(A118,Index!$B$2:$B$22,0))</f>
        <v>20</v>
      </c>
      <c r="C118" s="41" t="n">
        <f aca="false">INDEX(Index!$V$2:$V$22,MATCH(A118,Index!$B$2:$B$22,0))</f>
        <v>54.4</v>
      </c>
      <c r="D118" s="38" t="s">
        <v>1007</v>
      </c>
      <c r="E118" s="42" t="n">
        <v>3</v>
      </c>
      <c r="F118" s="37" t="s">
        <v>1125</v>
      </c>
      <c r="G118" s="42" t="s">
        <v>302</v>
      </c>
    </row>
    <row r="119" customFormat="false" ht="30" hidden="false" customHeight="true" outlineLevel="0" collapsed="false">
      <c r="A119" s="38" t="s">
        <v>207</v>
      </c>
      <c r="B119" s="40" t="n">
        <f aca="false">INDEX(Index!$A$2:$A$22,MATCH(A119,Index!$B$2:$B$22,0))</f>
        <v>20</v>
      </c>
      <c r="C119" s="41" t="n">
        <f aca="false">INDEX(Index!$V$2:$V$22,MATCH(A119,Index!$B$2:$B$22,0))</f>
        <v>54.4</v>
      </c>
      <c r="D119" s="38" t="s">
        <v>1011</v>
      </c>
      <c r="E119" s="42" t="n">
        <v>1</v>
      </c>
      <c r="F119" s="37" t="s">
        <v>1126</v>
      </c>
      <c r="G119" s="42" t="s">
        <v>302</v>
      </c>
    </row>
    <row r="120" customFormat="false" ht="30" hidden="false" customHeight="true" outlineLevel="0" collapsed="false">
      <c r="A120" s="38" t="s">
        <v>207</v>
      </c>
      <c r="B120" s="40" t="n">
        <f aca="false">INDEX(Index!$A$2:$A$22,MATCH(A120,Index!$B$2:$B$22,0))</f>
        <v>20</v>
      </c>
      <c r="C120" s="41" t="n">
        <f aca="false">INDEX(Index!$V$2:$V$22,MATCH(A120,Index!$B$2:$B$22,0))</f>
        <v>54.4</v>
      </c>
      <c r="D120" s="38" t="s">
        <v>1011</v>
      </c>
      <c r="E120" s="42" t="n">
        <v>2</v>
      </c>
      <c r="F120" s="37" t="s">
        <v>1127</v>
      </c>
      <c r="G120" s="42" t="s">
        <v>304</v>
      </c>
    </row>
    <row r="121" customFormat="false" ht="30" hidden="false" customHeight="true" outlineLevel="0" collapsed="false">
      <c r="A121" s="38" t="s">
        <v>207</v>
      </c>
      <c r="B121" s="40" t="n">
        <f aca="false">INDEX(Index!$A$2:$A$22,MATCH(A121,Index!$B$2:$B$22,0))</f>
        <v>20</v>
      </c>
      <c r="C121" s="41" t="n">
        <f aca="false">INDEX(Index!$V$2:$V$22,MATCH(A121,Index!$B$2:$B$22,0))</f>
        <v>54.4</v>
      </c>
      <c r="D121" s="38" t="s">
        <v>1011</v>
      </c>
      <c r="E121" s="42" t="n">
        <v>3</v>
      </c>
      <c r="F121" s="37" t="s">
        <v>1128</v>
      </c>
      <c r="G121" s="42" t="s">
        <v>310</v>
      </c>
    </row>
    <row r="122" customFormat="false" ht="30" hidden="false" customHeight="true" outlineLevel="0" collapsed="false">
      <c r="A122" s="38" t="s">
        <v>214</v>
      </c>
      <c r="B122" s="40" t="n">
        <f aca="false">INDEX(Index!$A$2:$A$22,MATCH(A122,Index!$B$2:$B$22,0))</f>
        <v>21</v>
      </c>
      <c r="C122" s="41" t="n">
        <f aca="false">INDEX(Index!$V$2:$V$22,MATCH(A122,Index!$B$2:$B$22,0))</f>
        <v>33.1</v>
      </c>
      <c r="D122" s="38" t="s">
        <v>1007</v>
      </c>
      <c r="E122" s="42" t="n">
        <v>1</v>
      </c>
      <c r="F122" s="37" t="s">
        <v>1129</v>
      </c>
      <c r="G122" s="42"/>
    </row>
    <row r="123" customFormat="false" ht="30" hidden="false" customHeight="true" outlineLevel="0" collapsed="false">
      <c r="A123" s="38" t="s">
        <v>214</v>
      </c>
      <c r="B123" s="40" t="n">
        <f aca="false">INDEX(Index!$A$2:$A$22,MATCH(A123,Index!$B$2:$B$22,0))</f>
        <v>21</v>
      </c>
      <c r="C123" s="41" t="n">
        <f aca="false">INDEX(Index!$V$2:$V$22,MATCH(A123,Index!$B$2:$B$22,0))</f>
        <v>33.1</v>
      </c>
      <c r="D123" s="38" t="s">
        <v>1007</v>
      </c>
      <c r="E123" s="42" t="n">
        <v>2</v>
      </c>
      <c r="F123" s="37" t="s">
        <v>1130</v>
      </c>
      <c r="G123" s="42" t="s">
        <v>304</v>
      </c>
    </row>
    <row r="124" customFormat="false" ht="30" hidden="false" customHeight="true" outlineLevel="0" collapsed="false">
      <c r="A124" s="38" t="s">
        <v>214</v>
      </c>
      <c r="B124" s="40" t="n">
        <f aca="false">INDEX(Index!$A$2:$A$22,MATCH(A124,Index!$B$2:$B$22,0))</f>
        <v>21</v>
      </c>
      <c r="C124" s="41" t="n">
        <f aca="false">INDEX(Index!$V$2:$V$22,MATCH(A124,Index!$B$2:$B$22,0))</f>
        <v>33.1</v>
      </c>
      <c r="D124" s="38" t="s">
        <v>1007</v>
      </c>
      <c r="E124" s="42" t="n">
        <v>3</v>
      </c>
      <c r="F124" s="37" t="s">
        <v>1131</v>
      </c>
      <c r="G124" s="42" t="s">
        <v>302</v>
      </c>
    </row>
    <row r="125" customFormat="false" ht="30" hidden="false" customHeight="true" outlineLevel="0" collapsed="false">
      <c r="A125" s="38" t="s">
        <v>214</v>
      </c>
      <c r="B125" s="40" t="n">
        <f aca="false">INDEX(Index!$A$2:$A$22,MATCH(A125,Index!$B$2:$B$22,0))</f>
        <v>21</v>
      </c>
      <c r="C125" s="41" t="n">
        <f aca="false">INDEX(Index!$V$2:$V$22,MATCH(A125,Index!$B$2:$B$22,0))</f>
        <v>33.1</v>
      </c>
      <c r="D125" s="38" t="s">
        <v>1011</v>
      </c>
      <c r="E125" s="42" t="n">
        <v>1</v>
      </c>
      <c r="F125" s="37" t="s">
        <v>1132</v>
      </c>
      <c r="G125" s="42" t="s">
        <v>302</v>
      </c>
    </row>
    <row r="126" customFormat="false" ht="30" hidden="false" customHeight="true" outlineLevel="0" collapsed="false">
      <c r="A126" s="38" t="s">
        <v>214</v>
      </c>
      <c r="B126" s="40" t="n">
        <f aca="false">INDEX(Index!$A$2:$A$22,MATCH(A126,Index!$B$2:$B$22,0))</f>
        <v>21</v>
      </c>
      <c r="C126" s="41" t="n">
        <f aca="false">INDEX(Index!$V$2:$V$22,MATCH(A126,Index!$B$2:$B$22,0))</f>
        <v>33.1</v>
      </c>
      <c r="D126" s="38" t="s">
        <v>1011</v>
      </c>
      <c r="E126" s="42" t="n">
        <v>2</v>
      </c>
      <c r="F126" s="37" t="s">
        <v>1133</v>
      </c>
      <c r="G126" s="42" t="s">
        <v>306</v>
      </c>
    </row>
    <row r="127" customFormat="false" ht="30" hidden="false" customHeight="true" outlineLevel="0" collapsed="false">
      <c r="A127" s="38" t="s">
        <v>214</v>
      </c>
      <c r="B127" s="40" t="n">
        <f aca="false">INDEX(Index!$A$2:$A$22,MATCH(A127,Index!$B$2:$B$22,0))</f>
        <v>21</v>
      </c>
      <c r="C127" s="41" t="n">
        <f aca="false">INDEX(Index!$V$2:$V$22,MATCH(A127,Index!$B$2:$B$22,0))</f>
        <v>33.1</v>
      </c>
      <c r="D127" s="38" t="s">
        <v>1011</v>
      </c>
      <c r="E127" s="42" t="n">
        <v>3</v>
      </c>
      <c r="F127" s="37" t="s">
        <v>1134</v>
      </c>
      <c r="G127" s="42" t="s">
        <v>308</v>
      </c>
    </row>
  </sheetData>
  <autoFilter ref="A1:G127"/>
  <conditionalFormatting sqref="D2:D127">
    <cfRule type="cellIs" priority="2" operator="equal" aboveAverage="0" equalAverage="0" bottom="0" percent="0" rank="0" text="" dxfId="19">
      <formula>"Fix"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0"/>
    <col collapsed="false" customWidth="true" hidden="false" outlineLevel="0" max="9" min="3" style="0" width="12"/>
  </cols>
  <sheetData>
    <row r="1" customFormat="false" ht="22.05" hidden="false" customHeight="false" outlineLevel="0" collapsed="false">
      <c r="A1" s="1" t="s">
        <v>1135</v>
      </c>
    </row>
    <row r="3" customFormat="false" ht="15" hidden="false" customHeight="false" outlineLevel="0" collapsed="false">
      <c r="A3" s="5" t="s">
        <v>1136</v>
      </c>
    </row>
    <row r="4" customFormat="false" ht="15" hidden="false" customHeight="false" outlineLevel="0" collapsed="false">
      <c r="A4" s="7" t="s">
        <v>22</v>
      </c>
      <c r="B4" s="7" t="s">
        <v>1137</v>
      </c>
      <c r="C4" s="7" t="s">
        <v>1138</v>
      </c>
      <c r="D4" s="7" t="s">
        <v>1139</v>
      </c>
      <c r="E4" s="7" t="s">
        <v>1140</v>
      </c>
    </row>
    <row r="5" customFormat="false" ht="15" hidden="false" customHeight="false" outlineLevel="0" collapsed="false">
      <c r="A5" s="33" t="s">
        <v>49</v>
      </c>
      <c r="B5" s="33" t="n">
        <f aca="false">COUNTIF(Index!$C$2:$C$22,A5)</f>
        <v>5</v>
      </c>
      <c r="C5" s="34" t="n">
        <f aca="false">IFERROR(ROUND(AVERAGEIF(Index!$C$2:$C$22,A5,Index!$V$2:$V$22),1),"")</f>
        <v>87.7</v>
      </c>
      <c r="D5" s="34" t="n">
        <f aca="false">IFERROR(_xlfn.MAXIFS(Index!$V$2:$V$22,Index!$C$2:$C$22,A5),"")</f>
        <v>95.1</v>
      </c>
      <c r="E5" s="34" t="n">
        <f aca="false">IFERROR(_xlfn.MINIFS(Index!$V$2:$V$22,Index!$C$2:$C$22,A5),"")</f>
        <v>80.8</v>
      </c>
    </row>
    <row r="6" customFormat="false" ht="15" hidden="false" customHeight="false" outlineLevel="0" collapsed="false">
      <c r="A6" s="33" t="s">
        <v>70</v>
      </c>
      <c r="B6" s="33" t="n">
        <f aca="false">COUNTIF(Index!$C$2:$C$22,A6)</f>
        <v>5</v>
      </c>
      <c r="C6" s="34" t="n">
        <f aca="false">IFERROR(ROUND(AVERAGEIF(Index!$C$2:$C$22,A6,Index!$V$2:$V$22),1),"")</f>
        <v>77</v>
      </c>
      <c r="D6" s="34" t="n">
        <f aca="false">IFERROR(_xlfn.MAXIFS(Index!$V$2:$V$22,Index!$C$2:$C$22,A6),"")</f>
        <v>90.8</v>
      </c>
      <c r="E6" s="34" t="n">
        <f aca="false">IFERROR(_xlfn.MINIFS(Index!$V$2:$V$22,Index!$C$2:$C$22,A6),"")</f>
        <v>56.4</v>
      </c>
    </row>
    <row r="7" customFormat="false" ht="15" hidden="false" customHeight="false" outlineLevel="0" collapsed="false">
      <c r="A7" s="33" t="s">
        <v>60</v>
      </c>
      <c r="B7" s="33" t="n">
        <f aca="false">COUNTIF(Index!$C$2:$C$22,A7)</f>
        <v>6</v>
      </c>
      <c r="C7" s="34" t="n">
        <f aca="false">IFERROR(ROUND(AVERAGEIF(Index!$C$2:$C$22,A7,Index!$V$2:$V$22),1),"")</f>
        <v>77.8</v>
      </c>
      <c r="D7" s="34" t="n">
        <f aca="false">IFERROR(_xlfn.MAXIFS(Index!$V$2:$V$22,Index!$C$2:$C$22,A7),"")</f>
        <v>93.8</v>
      </c>
      <c r="E7" s="34" t="n">
        <f aca="false">IFERROR(_xlfn.MINIFS(Index!$V$2:$V$22,Index!$C$2:$C$22,A7),"")</f>
        <v>64.8</v>
      </c>
    </row>
    <row r="8" customFormat="false" ht="15" hidden="false" customHeight="false" outlineLevel="0" collapsed="false">
      <c r="A8" s="33" t="s">
        <v>129</v>
      </c>
      <c r="B8" s="33" t="n">
        <f aca="false">COUNTIF(Index!$C$2:$C$22,A8)</f>
        <v>5</v>
      </c>
      <c r="C8" s="34" t="n">
        <f aca="false">IFERROR(ROUND(AVERAGEIF(Index!$C$2:$C$22,A8,Index!$V$2:$V$22),1),"")</f>
        <v>61</v>
      </c>
      <c r="D8" s="34" t="n">
        <f aca="false">IFERROR(_xlfn.MAXIFS(Index!$V$2:$V$22,Index!$C$2:$C$22,A8),"")</f>
        <v>81.4</v>
      </c>
      <c r="E8" s="34" t="n">
        <f aca="false">IFERROR(_xlfn.MINIFS(Index!$V$2:$V$22,Index!$C$2:$C$22,A8),"")</f>
        <v>33.1</v>
      </c>
    </row>
    <row r="11" customFormat="false" ht="15" hidden="false" customHeight="false" outlineLevel="0" collapsed="false">
      <c r="A11" s="5" t="s">
        <v>1141</v>
      </c>
    </row>
    <row r="12" customFormat="false" ht="15" hidden="false" customHeight="false" outlineLevel="0" collapsed="false">
      <c r="A12" s="7" t="s">
        <v>23</v>
      </c>
      <c r="B12" s="7" t="s">
        <v>1137</v>
      </c>
      <c r="C12" s="7" t="s">
        <v>1138</v>
      </c>
      <c r="D12" s="7" t="s">
        <v>1139</v>
      </c>
      <c r="E12" s="7" t="s">
        <v>1140</v>
      </c>
    </row>
    <row r="13" customFormat="false" ht="15" hidden="false" customHeight="false" outlineLevel="0" collapsed="false">
      <c r="A13" s="33" t="s">
        <v>50</v>
      </c>
      <c r="B13" s="33" t="n">
        <f aca="false">COUNTIF(Index!$D$2:$D$22,A13)</f>
        <v>1</v>
      </c>
      <c r="C13" s="34" t="n">
        <f aca="false">IFERROR(ROUND(AVERAGEIF(Index!$D$2:$D$22,A13,Index!$V$2:$V$22),1),"")</f>
        <v>95.1</v>
      </c>
      <c r="D13" s="34" t="n">
        <f aca="false">IFERROR(_xlfn.MAXIFS(Index!$V$2:$V$22,Index!$D$2:$D$22,A13),"")</f>
        <v>95.1</v>
      </c>
      <c r="E13" s="34" t="n">
        <f aca="false">IFERROR(_xlfn.MINIFS(Index!$V$2:$V$22,Index!$D$2:$D$22,A13),"")</f>
        <v>95.1</v>
      </c>
    </row>
    <row r="14" customFormat="false" ht="15" hidden="false" customHeight="false" outlineLevel="0" collapsed="false">
      <c r="A14" s="33" t="s">
        <v>61</v>
      </c>
      <c r="B14" s="33" t="n">
        <f aca="false">COUNTIF(Index!$D$2:$D$22,A14)</f>
        <v>10</v>
      </c>
      <c r="C14" s="34" t="n">
        <f aca="false">IFERROR(ROUND(AVERAGEIF(Index!$D$2:$D$22,A14,Index!$V$2:$V$22),1),"")</f>
        <v>70.4</v>
      </c>
      <c r="D14" s="34" t="n">
        <f aca="false">IFERROR(_xlfn.MAXIFS(Index!$V$2:$V$22,Index!$D$2:$D$22,A14),"")</f>
        <v>93.8</v>
      </c>
      <c r="E14" s="34" t="n">
        <f aca="false">IFERROR(_xlfn.MINIFS(Index!$V$2:$V$22,Index!$D$2:$D$22,A14),"")</f>
        <v>33.1</v>
      </c>
    </row>
    <row r="15" customFormat="false" ht="15" hidden="false" customHeight="false" outlineLevel="0" collapsed="false">
      <c r="A15" s="33" t="s">
        <v>163</v>
      </c>
      <c r="B15" s="33" t="n">
        <f aca="false">COUNTIF(Index!$D$2:$D$22,A15)</f>
        <v>3</v>
      </c>
      <c r="C15" s="34" t="n">
        <f aca="false">IFERROR(ROUND(AVERAGEIF(Index!$D$2:$D$22,A15,Index!$V$2:$V$22),1),"")</f>
        <v>67.2</v>
      </c>
      <c r="D15" s="34" t="n">
        <f aca="false">IFERROR(_xlfn.MAXIFS(Index!$V$2:$V$22,Index!$D$2:$D$22,A15),"")</f>
        <v>74.2</v>
      </c>
      <c r="E15" s="34" t="n">
        <f aca="false">IFERROR(_xlfn.MINIFS(Index!$V$2:$V$22,Index!$D$2:$D$22,A15),"")</f>
        <v>56.4</v>
      </c>
    </row>
    <row r="16" customFormat="false" ht="15" hidden="false" customHeight="false" outlineLevel="0" collapsed="false">
      <c r="A16" s="33" t="s">
        <v>88</v>
      </c>
      <c r="B16" s="33" t="n">
        <f aca="false">COUNTIF(Index!$D$2:$D$22,A16)</f>
        <v>1</v>
      </c>
      <c r="C16" s="34" t="n">
        <f aca="false">IFERROR(ROUND(AVERAGEIF(Index!$D$2:$D$22,A16,Index!$V$2:$V$22),1),"")</f>
        <v>88.5</v>
      </c>
      <c r="D16" s="34" t="n">
        <f aca="false">IFERROR(_xlfn.MAXIFS(Index!$V$2:$V$22,Index!$D$2:$D$22,A16),"")</f>
        <v>88.5</v>
      </c>
      <c r="E16" s="34" t="n">
        <f aca="false">IFERROR(_xlfn.MINIFS(Index!$V$2:$V$22,Index!$D$2:$D$22,A16),"")</f>
        <v>88.5</v>
      </c>
    </row>
    <row r="17" customFormat="false" ht="15" hidden="false" customHeight="false" outlineLevel="0" collapsed="false">
      <c r="A17" s="33" t="s">
        <v>71</v>
      </c>
      <c r="B17" s="33" t="n">
        <f aca="false">COUNTIF(Index!$D$2:$D$22,A17)</f>
        <v>5</v>
      </c>
      <c r="C17" s="34" t="n">
        <f aca="false">IFERROR(ROUND(AVERAGEIF(Index!$D$2:$D$22,A17,Index!$V$2:$V$22),1),"")</f>
        <v>85.9</v>
      </c>
      <c r="D17" s="34" t="n">
        <f aca="false">IFERROR(_xlfn.MAXIFS(Index!$V$2:$V$22,Index!$D$2:$D$22,A17),"")</f>
        <v>90.8</v>
      </c>
      <c r="E17" s="34" t="n">
        <f aca="false">IFERROR(_xlfn.MINIFS(Index!$V$2:$V$22,Index!$D$2:$D$22,A17),"")</f>
        <v>80.8</v>
      </c>
    </row>
    <row r="18" customFormat="false" ht="15" hidden="false" customHeight="false" outlineLevel="0" collapsed="false">
      <c r="A18" s="33" t="s">
        <v>146</v>
      </c>
      <c r="B18" s="33" t="n">
        <f aca="false">COUNTIF(Index!$D$2:$D$22,A18)</f>
        <v>1</v>
      </c>
      <c r="C18" s="34" t="n">
        <f aca="false">IFERROR(ROUND(AVERAGEIF(Index!$D$2:$D$22,A18,Index!$V$2:$V$22),1),"")</f>
        <v>76.4</v>
      </c>
      <c r="D18" s="34" t="n">
        <f aca="false">IFERROR(_xlfn.MAXIFS(Index!$V$2:$V$22,Index!$D$2:$D$22,A18),"")</f>
        <v>76.4</v>
      </c>
      <c r="E18" s="34" t="n">
        <f aca="false">IFERROR(_xlfn.MINIFS(Index!$V$2:$V$22,Index!$D$2:$D$22,A18),"")</f>
        <v>76.4</v>
      </c>
    </row>
    <row r="21" customFormat="false" ht="15" hidden="false" customHeight="false" outlineLevel="0" collapsed="false">
      <c r="A21" s="5" t="s">
        <v>1142</v>
      </c>
    </row>
    <row r="22" customFormat="false" ht="15" hidden="false" customHeight="false" outlineLevel="0" collapsed="false">
      <c r="A22" s="7" t="s">
        <v>229</v>
      </c>
      <c r="B22" s="7" t="s">
        <v>228</v>
      </c>
      <c r="C22" s="7" t="s">
        <v>231</v>
      </c>
      <c r="D22" s="7" t="s">
        <v>1143</v>
      </c>
      <c r="E22" s="7" t="s">
        <v>1144</v>
      </c>
      <c r="F22" s="7" t="s">
        <v>1145</v>
      </c>
      <c r="G22" s="7" t="s">
        <v>1146</v>
      </c>
      <c r="H22" s="7" t="s">
        <v>1147</v>
      </c>
      <c r="I22" s="7" t="s">
        <v>1148</v>
      </c>
    </row>
    <row r="23" customFormat="false" ht="15" hidden="false" customHeight="false" outlineLevel="0" collapsed="false">
      <c r="A23" s="33" t="s">
        <v>237</v>
      </c>
      <c r="B23" s="43" t="s">
        <v>236</v>
      </c>
      <c r="C23" s="43" t="s">
        <v>302</v>
      </c>
      <c r="D23" s="43" t="n">
        <f aca="false">COUNTIFS(Checks!$C$2:$C$910,B23,Checks!$E$2:$E$910,2)</f>
        <v>21</v>
      </c>
      <c r="E23" s="43" t="n">
        <f aca="false">COUNTIFS(Checks!$C$2:$C$910,B23,Checks!$E$2:$E$910,1)</f>
        <v>0</v>
      </c>
      <c r="F23" s="44" t="n">
        <f aca="false">COUNTIFS(Checks!$C$2:$C$910,B23,Checks!$E$2:$E$910,0)</f>
        <v>0</v>
      </c>
      <c r="G23" s="43" t="n">
        <f aca="false">COUNTIFS(Checks!$C$2:$C$910,B23,Checks!$E$2:$E$910,"U")</f>
        <v>0</v>
      </c>
      <c r="H23" s="45" t="n">
        <f aca="false">IFERROR(D23/(D23+E23+F23),"")</f>
        <v>1</v>
      </c>
      <c r="I23" s="43" t="n">
        <f aca="false">RANK(F23,$F$23:$F$51,0)</f>
        <v>19</v>
      </c>
    </row>
    <row r="24" customFormat="false" ht="15" hidden="false" customHeight="false" outlineLevel="0" collapsed="false">
      <c r="A24" s="33" t="s">
        <v>240</v>
      </c>
      <c r="B24" s="43" t="s">
        <v>239</v>
      </c>
      <c r="C24" s="43" t="s">
        <v>302</v>
      </c>
      <c r="D24" s="43" t="n">
        <f aca="false">COUNTIFS(Checks!$C$2:$C$910,B24,Checks!$E$2:$E$910,2)</f>
        <v>15</v>
      </c>
      <c r="E24" s="43" t="n">
        <f aca="false">COUNTIFS(Checks!$C$2:$C$910,B24,Checks!$E$2:$E$910,1)</f>
        <v>4</v>
      </c>
      <c r="F24" s="44" t="n">
        <f aca="false">COUNTIFS(Checks!$C$2:$C$910,B24,Checks!$E$2:$E$910,0)</f>
        <v>1</v>
      </c>
      <c r="G24" s="43" t="n">
        <f aca="false">COUNTIFS(Checks!$C$2:$C$910,B24,Checks!$E$2:$E$910,"U")</f>
        <v>1</v>
      </c>
      <c r="H24" s="45" t="n">
        <f aca="false">IFERROR(D24/(D24+E24+F24),"")</f>
        <v>0.75</v>
      </c>
      <c r="I24" s="43" t="n">
        <f aca="false">RANK(F24,$F$23:$F$51,0)</f>
        <v>14</v>
      </c>
    </row>
    <row r="25" customFormat="false" ht="15" hidden="false" customHeight="false" outlineLevel="0" collapsed="false">
      <c r="A25" s="33" t="s">
        <v>242</v>
      </c>
      <c r="B25" s="43" t="s">
        <v>241</v>
      </c>
      <c r="C25" s="43" t="s">
        <v>302</v>
      </c>
      <c r="D25" s="43" t="n">
        <f aca="false">COUNTIFS(Checks!$C$2:$C$910,B25,Checks!$E$2:$E$910,2)</f>
        <v>14</v>
      </c>
      <c r="E25" s="43" t="n">
        <f aca="false">COUNTIFS(Checks!$C$2:$C$910,B25,Checks!$E$2:$E$910,1)</f>
        <v>3</v>
      </c>
      <c r="F25" s="44" t="n">
        <f aca="false">COUNTIFS(Checks!$C$2:$C$910,B25,Checks!$E$2:$E$910,0)</f>
        <v>2</v>
      </c>
      <c r="G25" s="43" t="n">
        <f aca="false">COUNTIFS(Checks!$C$2:$C$910,B25,Checks!$E$2:$E$910,"U")</f>
        <v>2</v>
      </c>
      <c r="H25" s="45" t="n">
        <f aca="false">IFERROR(D25/(D25+E25+F25),"")</f>
        <v>0.736842105263158</v>
      </c>
      <c r="I25" s="43" t="n">
        <f aca="false">RANK(F25,$F$23:$F$51,0)</f>
        <v>8</v>
      </c>
    </row>
    <row r="26" customFormat="false" ht="15" hidden="false" customHeight="false" outlineLevel="0" collapsed="false">
      <c r="A26" s="33" t="s">
        <v>244</v>
      </c>
      <c r="B26" s="43" t="s">
        <v>243</v>
      </c>
      <c r="C26" s="43" t="s">
        <v>302</v>
      </c>
      <c r="D26" s="43" t="n">
        <f aca="false">COUNTIFS(Checks!$C$2:$C$910,B26,Checks!$E$2:$E$910,2)</f>
        <v>12</v>
      </c>
      <c r="E26" s="43" t="n">
        <f aca="false">COUNTIFS(Checks!$C$2:$C$910,B26,Checks!$E$2:$E$910,1)</f>
        <v>9</v>
      </c>
      <c r="F26" s="44" t="n">
        <f aca="false">COUNTIFS(Checks!$C$2:$C$910,B26,Checks!$E$2:$E$910,0)</f>
        <v>0</v>
      </c>
      <c r="G26" s="43" t="n">
        <f aca="false">COUNTIFS(Checks!$C$2:$C$910,B26,Checks!$E$2:$E$910,"U")</f>
        <v>0</v>
      </c>
      <c r="H26" s="45" t="n">
        <f aca="false">IFERROR(D26/(D26+E26+F26),"")</f>
        <v>0.571428571428571</v>
      </c>
      <c r="I26" s="43" t="n">
        <f aca="false">RANK(F26,$F$23:$F$51,0)</f>
        <v>19</v>
      </c>
    </row>
    <row r="27" customFormat="false" ht="15" hidden="false" customHeight="false" outlineLevel="0" collapsed="false">
      <c r="A27" s="33" t="s">
        <v>246</v>
      </c>
      <c r="B27" s="43" t="s">
        <v>245</v>
      </c>
      <c r="C27" s="43" t="s">
        <v>302</v>
      </c>
      <c r="D27" s="43" t="n">
        <f aca="false">COUNTIFS(Checks!$C$2:$C$910,B27,Checks!$E$2:$E$910,2)</f>
        <v>9</v>
      </c>
      <c r="E27" s="43" t="n">
        <f aca="false">COUNTIFS(Checks!$C$2:$C$910,B27,Checks!$E$2:$E$910,1)</f>
        <v>6</v>
      </c>
      <c r="F27" s="44" t="n">
        <f aca="false">COUNTIFS(Checks!$C$2:$C$910,B27,Checks!$E$2:$E$910,0)</f>
        <v>2</v>
      </c>
      <c r="G27" s="43" t="n">
        <f aca="false">COUNTIFS(Checks!$C$2:$C$910,B27,Checks!$E$2:$E$910,"U")</f>
        <v>4</v>
      </c>
      <c r="H27" s="45" t="n">
        <f aca="false">IFERROR(D27/(D27+E27+F27),"")</f>
        <v>0.529411764705882</v>
      </c>
      <c r="I27" s="43" t="n">
        <f aca="false">RANK(F27,$F$23:$F$51,0)</f>
        <v>8</v>
      </c>
    </row>
    <row r="28" customFormat="false" ht="15" hidden="false" customHeight="false" outlineLevel="0" collapsed="false">
      <c r="A28" s="33" t="s">
        <v>248</v>
      </c>
      <c r="B28" s="43" t="s">
        <v>247</v>
      </c>
      <c r="C28" s="43" t="s">
        <v>302</v>
      </c>
      <c r="D28" s="43" t="n">
        <f aca="false">COUNTIFS(Checks!$C$2:$C$910,B28,Checks!$E$2:$E$910,2)</f>
        <v>12</v>
      </c>
      <c r="E28" s="43" t="n">
        <f aca="false">COUNTIFS(Checks!$C$2:$C$910,B28,Checks!$E$2:$E$910,1)</f>
        <v>3</v>
      </c>
      <c r="F28" s="44" t="n">
        <f aca="false">COUNTIFS(Checks!$C$2:$C$910,B28,Checks!$E$2:$E$910,0)</f>
        <v>2</v>
      </c>
      <c r="G28" s="43" t="n">
        <f aca="false">COUNTIFS(Checks!$C$2:$C$910,B28,Checks!$E$2:$E$910,"U")</f>
        <v>4</v>
      </c>
      <c r="H28" s="45" t="n">
        <f aca="false">IFERROR(D28/(D28+E28+F28),"")</f>
        <v>0.705882352941177</v>
      </c>
      <c r="I28" s="43" t="n">
        <f aca="false">RANK(F28,$F$23:$F$51,0)</f>
        <v>8</v>
      </c>
    </row>
    <row r="29" customFormat="false" ht="15" hidden="false" customHeight="false" outlineLevel="0" collapsed="false">
      <c r="A29" s="33" t="s">
        <v>250</v>
      </c>
      <c r="B29" s="43" t="s">
        <v>249</v>
      </c>
      <c r="C29" s="43" t="s">
        <v>302</v>
      </c>
      <c r="D29" s="43" t="n">
        <f aca="false">COUNTIFS(Checks!$C$2:$C$910,B29,Checks!$E$2:$E$910,2)</f>
        <v>0</v>
      </c>
      <c r="E29" s="43" t="n">
        <f aca="false">COUNTIFS(Checks!$C$2:$C$910,B29,Checks!$E$2:$E$910,1)</f>
        <v>1</v>
      </c>
      <c r="F29" s="44" t="n">
        <f aca="false">COUNTIFS(Checks!$C$2:$C$910,B29,Checks!$E$2:$E$910,0)</f>
        <v>0</v>
      </c>
      <c r="G29" s="43" t="n">
        <f aca="false">COUNTIFS(Checks!$C$2:$C$910,B29,Checks!$E$2:$E$910,"U")</f>
        <v>20</v>
      </c>
      <c r="H29" s="45" t="n">
        <f aca="false">IFERROR(D29/(D29+E29+F29),"")</f>
        <v>0</v>
      </c>
      <c r="I29" s="43" t="n">
        <f aca="false">RANK(F29,$F$23:$F$51,0)</f>
        <v>19</v>
      </c>
    </row>
    <row r="30" customFormat="false" ht="15" hidden="false" customHeight="false" outlineLevel="0" collapsed="false">
      <c r="A30" s="33" t="s">
        <v>253</v>
      </c>
      <c r="B30" s="43" t="s">
        <v>252</v>
      </c>
      <c r="C30" s="43" t="s">
        <v>302</v>
      </c>
      <c r="D30" s="43" t="n">
        <f aca="false">COUNTIFS(Checks!$C$2:$C$910,B30,Checks!$E$2:$E$910,2)</f>
        <v>13</v>
      </c>
      <c r="E30" s="43" t="n">
        <f aca="false">COUNTIFS(Checks!$C$2:$C$910,B30,Checks!$E$2:$E$910,1)</f>
        <v>8</v>
      </c>
      <c r="F30" s="44" t="n">
        <f aca="false">COUNTIFS(Checks!$C$2:$C$910,B30,Checks!$E$2:$E$910,0)</f>
        <v>0</v>
      </c>
      <c r="G30" s="43" t="n">
        <f aca="false">COUNTIFS(Checks!$C$2:$C$910,B30,Checks!$E$2:$E$910,"U")</f>
        <v>0</v>
      </c>
      <c r="H30" s="45" t="n">
        <f aca="false">IFERROR(D30/(D30+E30+F30),"")</f>
        <v>0.619047619047619</v>
      </c>
      <c r="I30" s="43" t="n">
        <f aca="false">RANK(F30,$F$23:$F$51,0)</f>
        <v>19</v>
      </c>
    </row>
    <row r="31" customFormat="false" ht="15" hidden="false" customHeight="false" outlineLevel="0" collapsed="false">
      <c r="A31" s="33" t="s">
        <v>255</v>
      </c>
      <c r="B31" s="43" t="s">
        <v>254</v>
      </c>
      <c r="C31" s="43" t="s">
        <v>304</v>
      </c>
      <c r="D31" s="43" t="n">
        <f aca="false">COUNTIFS(Checks!$C$2:$C$910,B31,Checks!$E$2:$E$910,2)</f>
        <v>16</v>
      </c>
      <c r="E31" s="43" t="n">
        <f aca="false">COUNTIFS(Checks!$C$2:$C$910,B31,Checks!$E$2:$E$910,1)</f>
        <v>3</v>
      </c>
      <c r="F31" s="44" t="n">
        <f aca="false">COUNTIFS(Checks!$C$2:$C$910,B31,Checks!$E$2:$E$910,0)</f>
        <v>2</v>
      </c>
      <c r="G31" s="43" t="n">
        <f aca="false">COUNTIFS(Checks!$C$2:$C$910,B31,Checks!$E$2:$E$910,"U")</f>
        <v>0</v>
      </c>
      <c r="H31" s="45" t="n">
        <f aca="false">IFERROR(D31/(D31+E31+F31),"")</f>
        <v>0.761904761904762</v>
      </c>
      <c r="I31" s="43" t="n">
        <f aca="false">RANK(F31,$F$23:$F$51,0)</f>
        <v>8</v>
      </c>
    </row>
    <row r="32" customFormat="false" ht="15" hidden="false" customHeight="false" outlineLevel="0" collapsed="false">
      <c r="A32" s="33" t="s">
        <v>257</v>
      </c>
      <c r="B32" s="43" t="s">
        <v>256</v>
      </c>
      <c r="C32" s="43" t="s">
        <v>304</v>
      </c>
      <c r="D32" s="43" t="n">
        <f aca="false">COUNTIFS(Checks!$C$2:$C$910,B32,Checks!$E$2:$E$910,2)</f>
        <v>10</v>
      </c>
      <c r="E32" s="43" t="n">
        <f aca="false">COUNTIFS(Checks!$C$2:$C$910,B32,Checks!$E$2:$E$910,1)</f>
        <v>9</v>
      </c>
      <c r="F32" s="44" t="n">
        <f aca="false">COUNTIFS(Checks!$C$2:$C$910,B32,Checks!$E$2:$E$910,0)</f>
        <v>1</v>
      </c>
      <c r="G32" s="43" t="n">
        <f aca="false">COUNTIFS(Checks!$C$2:$C$910,B32,Checks!$E$2:$E$910,"U")</f>
        <v>1</v>
      </c>
      <c r="H32" s="45" t="n">
        <f aca="false">IFERROR(D32/(D32+E32+F32),"")</f>
        <v>0.5</v>
      </c>
      <c r="I32" s="43" t="n">
        <f aca="false">RANK(F32,$F$23:$F$51,0)</f>
        <v>14</v>
      </c>
    </row>
    <row r="33" customFormat="false" ht="15" hidden="false" customHeight="false" outlineLevel="0" collapsed="false">
      <c r="A33" s="33" t="s">
        <v>259</v>
      </c>
      <c r="B33" s="43" t="s">
        <v>258</v>
      </c>
      <c r="C33" s="43" t="s">
        <v>304</v>
      </c>
      <c r="D33" s="43" t="n">
        <f aca="false">COUNTIFS(Checks!$C$2:$C$910,B33,Checks!$E$2:$E$910,2)</f>
        <v>8</v>
      </c>
      <c r="E33" s="43" t="n">
        <f aca="false">COUNTIFS(Checks!$C$2:$C$910,B33,Checks!$E$2:$E$910,1)</f>
        <v>8</v>
      </c>
      <c r="F33" s="44" t="n">
        <f aca="false">COUNTIFS(Checks!$C$2:$C$910,B33,Checks!$E$2:$E$910,0)</f>
        <v>2</v>
      </c>
      <c r="G33" s="43" t="n">
        <f aca="false">COUNTIFS(Checks!$C$2:$C$910,B33,Checks!$E$2:$E$910,"U")</f>
        <v>3</v>
      </c>
      <c r="H33" s="45" t="n">
        <f aca="false">IFERROR(D33/(D33+E33+F33),"")</f>
        <v>0.444444444444444</v>
      </c>
      <c r="I33" s="43" t="n">
        <f aca="false">RANK(F33,$F$23:$F$51,0)</f>
        <v>8</v>
      </c>
    </row>
    <row r="34" customFormat="false" ht="15" hidden="false" customHeight="false" outlineLevel="0" collapsed="false">
      <c r="A34" s="33" t="s">
        <v>261</v>
      </c>
      <c r="B34" s="43" t="s">
        <v>260</v>
      </c>
      <c r="C34" s="43" t="s">
        <v>304</v>
      </c>
      <c r="D34" s="43" t="n">
        <f aca="false">COUNTIFS(Checks!$C$2:$C$910,B34,Checks!$E$2:$E$910,2)</f>
        <v>10</v>
      </c>
      <c r="E34" s="43" t="n">
        <f aca="false">COUNTIFS(Checks!$C$2:$C$910,B34,Checks!$E$2:$E$910,1)</f>
        <v>8</v>
      </c>
      <c r="F34" s="44" t="n">
        <f aca="false">COUNTIFS(Checks!$C$2:$C$910,B34,Checks!$E$2:$E$910,0)</f>
        <v>1</v>
      </c>
      <c r="G34" s="43" t="n">
        <f aca="false">COUNTIFS(Checks!$C$2:$C$910,B34,Checks!$E$2:$E$910,"U")</f>
        <v>2</v>
      </c>
      <c r="H34" s="45" t="n">
        <f aca="false">IFERROR(D34/(D34+E34+F34),"")</f>
        <v>0.526315789473684</v>
      </c>
      <c r="I34" s="43" t="n">
        <f aca="false">RANK(F34,$F$23:$F$51,0)</f>
        <v>14</v>
      </c>
    </row>
    <row r="35" customFormat="false" ht="15" hidden="false" customHeight="false" outlineLevel="0" collapsed="false">
      <c r="A35" s="33" t="s">
        <v>263</v>
      </c>
      <c r="B35" s="43" t="s">
        <v>262</v>
      </c>
      <c r="C35" s="43" t="s">
        <v>304</v>
      </c>
      <c r="D35" s="43" t="n">
        <f aca="false">COUNTIFS(Checks!$C$2:$C$910,B35,Checks!$E$2:$E$910,2)</f>
        <v>14</v>
      </c>
      <c r="E35" s="43" t="n">
        <f aca="false">COUNTIFS(Checks!$C$2:$C$910,B35,Checks!$E$2:$E$910,1)</f>
        <v>3</v>
      </c>
      <c r="F35" s="44" t="n">
        <f aca="false">COUNTIFS(Checks!$C$2:$C$910,B35,Checks!$E$2:$E$910,0)</f>
        <v>3</v>
      </c>
      <c r="G35" s="43" t="n">
        <f aca="false">COUNTIFS(Checks!$C$2:$C$910,B35,Checks!$E$2:$E$910,"U")</f>
        <v>1</v>
      </c>
      <c r="H35" s="45" t="n">
        <f aca="false">IFERROR(D35/(D35+E35+F35),"")</f>
        <v>0.7</v>
      </c>
      <c r="I35" s="43" t="n">
        <f aca="false">RANK(F35,$F$23:$F$51,0)</f>
        <v>3</v>
      </c>
    </row>
    <row r="36" customFormat="false" ht="15" hidden="false" customHeight="false" outlineLevel="0" collapsed="false">
      <c r="A36" s="33" t="s">
        <v>265</v>
      </c>
      <c r="B36" s="43" t="s">
        <v>264</v>
      </c>
      <c r="C36" s="43" t="s">
        <v>304</v>
      </c>
      <c r="D36" s="43" t="n">
        <f aca="false">COUNTIFS(Checks!$C$2:$C$910,B36,Checks!$E$2:$E$910,2)</f>
        <v>7</v>
      </c>
      <c r="E36" s="43" t="n">
        <f aca="false">COUNTIFS(Checks!$C$2:$C$910,B36,Checks!$E$2:$E$910,1)</f>
        <v>11</v>
      </c>
      <c r="F36" s="44" t="n">
        <f aca="false">COUNTIFS(Checks!$C$2:$C$910,B36,Checks!$E$2:$E$910,0)</f>
        <v>3</v>
      </c>
      <c r="G36" s="43" t="n">
        <f aca="false">COUNTIFS(Checks!$C$2:$C$910,B36,Checks!$E$2:$E$910,"U")</f>
        <v>0</v>
      </c>
      <c r="H36" s="45" t="n">
        <f aca="false">IFERROR(D36/(D36+E36+F36),"")</f>
        <v>0.333333333333333</v>
      </c>
      <c r="I36" s="43" t="n">
        <f aca="false">RANK(F36,$F$23:$F$51,0)</f>
        <v>3</v>
      </c>
    </row>
    <row r="37" customFormat="false" ht="15" hidden="false" customHeight="false" outlineLevel="0" collapsed="false">
      <c r="A37" s="33" t="s">
        <v>267</v>
      </c>
      <c r="B37" s="43" t="s">
        <v>266</v>
      </c>
      <c r="C37" s="43" t="s">
        <v>304</v>
      </c>
      <c r="D37" s="43" t="n">
        <f aca="false">COUNTIFS(Checks!$C$2:$C$910,B37,Checks!$E$2:$E$910,2)</f>
        <v>5</v>
      </c>
      <c r="E37" s="43" t="n">
        <f aca="false">COUNTIFS(Checks!$C$2:$C$910,B37,Checks!$E$2:$E$910,1)</f>
        <v>8</v>
      </c>
      <c r="F37" s="44" t="n">
        <f aca="false">COUNTIFS(Checks!$C$2:$C$910,B37,Checks!$E$2:$E$910,0)</f>
        <v>4</v>
      </c>
      <c r="G37" s="43" t="n">
        <f aca="false">COUNTIFS(Checks!$C$2:$C$910,B37,Checks!$E$2:$E$910,"U")</f>
        <v>4</v>
      </c>
      <c r="H37" s="45" t="n">
        <f aca="false">IFERROR(D37/(D37+E37+F37),"")</f>
        <v>0.294117647058824</v>
      </c>
      <c r="I37" s="43" t="n">
        <f aca="false">RANK(F37,$F$23:$F$51,0)</f>
        <v>2</v>
      </c>
    </row>
    <row r="38" customFormat="false" ht="15" hidden="false" customHeight="false" outlineLevel="0" collapsed="false">
      <c r="A38" s="33" t="s">
        <v>269</v>
      </c>
      <c r="B38" s="43" t="s">
        <v>268</v>
      </c>
      <c r="C38" s="43" t="s">
        <v>304</v>
      </c>
      <c r="D38" s="43" t="n">
        <f aca="false">COUNTIFS(Checks!$C$2:$C$910,B38,Checks!$E$2:$E$910,2)</f>
        <v>7</v>
      </c>
      <c r="E38" s="43" t="n">
        <f aca="false">COUNTIFS(Checks!$C$2:$C$910,B38,Checks!$E$2:$E$910,1)</f>
        <v>10</v>
      </c>
      <c r="F38" s="44" t="n">
        <f aca="false">COUNTIFS(Checks!$C$2:$C$910,B38,Checks!$E$2:$E$910,0)</f>
        <v>3</v>
      </c>
      <c r="G38" s="43" t="n">
        <f aca="false">COUNTIFS(Checks!$C$2:$C$910,B38,Checks!$E$2:$E$910,"U")</f>
        <v>1</v>
      </c>
      <c r="H38" s="45" t="n">
        <f aca="false">IFERROR(D38/(D38+E38+F38),"")</f>
        <v>0.35</v>
      </c>
      <c r="I38" s="43" t="n">
        <f aca="false">RANK(F38,$F$23:$F$51,0)</f>
        <v>3</v>
      </c>
    </row>
    <row r="39" customFormat="false" ht="15" hidden="false" customHeight="false" outlineLevel="0" collapsed="false">
      <c r="A39" s="33" t="s">
        <v>271</v>
      </c>
      <c r="B39" s="43" t="s">
        <v>270</v>
      </c>
      <c r="C39" s="43" t="s">
        <v>306</v>
      </c>
      <c r="D39" s="43" t="n">
        <f aca="false">COUNTIFS(Checks!$C$2:$C$910,B39,Checks!$E$2:$E$910,2)</f>
        <v>15</v>
      </c>
      <c r="E39" s="43" t="n">
        <f aca="false">COUNTIFS(Checks!$C$2:$C$910,B39,Checks!$E$2:$E$910,1)</f>
        <v>3</v>
      </c>
      <c r="F39" s="44" t="n">
        <f aca="false">COUNTIFS(Checks!$C$2:$C$910,B39,Checks!$E$2:$E$910,0)</f>
        <v>0</v>
      </c>
      <c r="G39" s="43" t="n">
        <f aca="false">COUNTIFS(Checks!$C$2:$C$910,B39,Checks!$E$2:$E$910,"U")</f>
        <v>3</v>
      </c>
      <c r="H39" s="45" t="n">
        <f aca="false">IFERROR(D39/(D39+E39+F39),"")</f>
        <v>0.833333333333333</v>
      </c>
      <c r="I39" s="43" t="n">
        <f aca="false">RANK(F39,$F$23:$F$51,0)</f>
        <v>19</v>
      </c>
    </row>
    <row r="40" customFormat="false" ht="15" hidden="false" customHeight="false" outlineLevel="0" collapsed="false">
      <c r="A40" s="33" t="s">
        <v>273</v>
      </c>
      <c r="B40" s="43" t="s">
        <v>272</v>
      </c>
      <c r="C40" s="43" t="s">
        <v>306</v>
      </c>
      <c r="D40" s="43" t="n">
        <f aca="false">COUNTIFS(Checks!$C$2:$C$910,B40,Checks!$E$2:$E$910,2)</f>
        <v>9</v>
      </c>
      <c r="E40" s="43" t="n">
        <f aca="false">COUNTIFS(Checks!$C$2:$C$910,B40,Checks!$E$2:$E$910,1)</f>
        <v>8</v>
      </c>
      <c r="F40" s="44" t="n">
        <f aca="false">COUNTIFS(Checks!$C$2:$C$910,B40,Checks!$E$2:$E$910,0)</f>
        <v>2</v>
      </c>
      <c r="G40" s="43" t="n">
        <f aca="false">COUNTIFS(Checks!$C$2:$C$910,B40,Checks!$E$2:$E$910,"U")</f>
        <v>2</v>
      </c>
      <c r="H40" s="45" t="n">
        <f aca="false">IFERROR(D40/(D40+E40+F40),"")</f>
        <v>0.473684210526316</v>
      </c>
      <c r="I40" s="43" t="n">
        <f aca="false">RANK(F40,$F$23:$F$51,0)</f>
        <v>8</v>
      </c>
    </row>
    <row r="41" customFormat="false" ht="15" hidden="false" customHeight="false" outlineLevel="0" collapsed="false">
      <c r="A41" s="33" t="s">
        <v>275</v>
      </c>
      <c r="B41" s="43" t="s">
        <v>274</v>
      </c>
      <c r="C41" s="43" t="s">
        <v>306</v>
      </c>
      <c r="D41" s="43" t="n">
        <f aca="false">COUNTIFS(Checks!$C$2:$C$910,B41,Checks!$E$2:$E$910,2)</f>
        <v>5</v>
      </c>
      <c r="E41" s="43" t="n">
        <f aca="false">COUNTIFS(Checks!$C$2:$C$910,B41,Checks!$E$2:$E$910,1)</f>
        <v>1</v>
      </c>
      <c r="F41" s="44" t="n">
        <f aca="false">COUNTIFS(Checks!$C$2:$C$910,B41,Checks!$E$2:$E$910,0)</f>
        <v>1</v>
      </c>
      <c r="G41" s="43" t="n">
        <f aca="false">COUNTIFS(Checks!$C$2:$C$910,B41,Checks!$E$2:$E$910,"U")</f>
        <v>14</v>
      </c>
      <c r="H41" s="45" t="n">
        <f aca="false">IFERROR(D41/(D41+E41+F41),"")</f>
        <v>0.714285714285714</v>
      </c>
      <c r="I41" s="43" t="n">
        <f aca="false">RANK(F41,$F$23:$F$51,0)</f>
        <v>14</v>
      </c>
    </row>
    <row r="42" customFormat="false" ht="15" hidden="false" customHeight="false" outlineLevel="0" collapsed="false">
      <c r="A42" s="33" t="s">
        <v>277</v>
      </c>
      <c r="B42" s="43" t="s">
        <v>276</v>
      </c>
      <c r="C42" s="43" t="s">
        <v>306</v>
      </c>
      <c r="D42" s="43" t="n">
        <f aca="false">COUNTIFS(Checks!$C$2:$C$910,B42,Checks!$E$2:$E$910,2)</f>
        <v>16</v>
      </c>
      <c r="E42" s="43" t="n">
        <f aca="false">COUNTIFS(Checks!$C$2:$C$910,B42,Checks!$E$2:$E$910,1)</f>
        <v>4</v>
      </c>
      <c r="F42" s="44" t="n">
        <f aca="false">COUNTIFS(Checks!$C$2:$C$910,B42,Checks!$E$2:$E$910,0)</f>
        <v>0</v>
      </c>
      <c r="G42" s="43" t="n">
        <f aca="false">COUNTIFS(Checks!$C$2:$C$910,B42,Checks!$E$2:$E$910,"U")</f>
        <v>1</v>
      </c>
      <c r="H42" s="45" t="n">
        <f aca="false">IFERROR(D42/(D42+E42+F42),"")</f>
        <v>0.8</v>
      </c>
      <c r="I42" s="43" t="n">
        <f aca="false">RANK(F42,$F$23:$F$51,0)</f>
        <v>19</v>
      </c>
    </row>
    <row r="43" customFormat="false" ht="15" hidden="false" customHeight="false" outlineLevel="0" collapsed="false">
      <c r="A43" s="33" t="s">
        <v>279</v>
      </c>
      <c r="B43" s="43" t="s">
        <v>278</v>
      </c>
      <c r="C43" s="43" t="s">
        <v>306</v>
      </c>
      <c r="D43" s="43" t="n">
        <f aca="false">COUNTIFS(Checks!$C$2:$C$910,B43,Checks!$E$2:$E$910,2)</f>
        <v>4</v>
      </c>
      <c r="E43" s="43" t="n">
        <f aca="false">COUNTIFS(Checks!$C$2:$C$910,B43,Checks!$E$2:$E$910,1)</f>
        <v>14</v>
      </c>
      <c r="F43" s="44" t="n">
        <f aca="false">COUNTIFS(Checks!$C$2:$C$910,B43,Checks!$E$2:$E$910,0)</f>
        <v>3</v>
      </c>
      <c r="G43" s="43" t="n">
        <f aca="false">COUNTIFS(Checks!$C$2:$C$910,B43,Checks!$E$2:$E$910,"U")</f>
        <v>0</v>
      </c>
      <c r="H43" s="45" t="n">
        <f aca="false">IFERROR(D43/(D43+E43+F43),"")</f>
        <v>0.19047619047619</v>
      </c>
      <c r="I43" s="43" t="n">
        <f aca="false">RANK(F43,$F$23:$F$51,0)</f>
        <v>3</v>
      </c>
    </row>
    <row r="44" customFormat="false" ht="15" hidden="false" customHeight="false" outlineLevel="0" collapsed="false">
      <c r="A44" s="33" t="s">
        <v>281</v>
      </c>
      <c r="B44" s="43" t="s">
        <v>280</v>
      </c>
      <c r="C44" s="43" t="s">
        <v>308</v>
      </c>
      <c r="D44" s="43" t="n">
        <f aca="false">COUNTIFS(Checks!$C$2:$C$910,B44,Checks!$E$2:$E$910,2)</f>
        <v>17</v>
      </c>
      <c r="E44" s="43" t="n">
        <f aca="false">COUNTIFS(Checks!$C$2:$C$910,B44,Checks!$E$2:$E$910,1)</f>
        <v>4</v>
      </c>
      <c r="F44" s="44" t="n">
        <f aca="false">COUNTIFS(Checks!$C$2:$C$910,B44,Checks!$E$2:$E$910,0)</f>
        <v>0</v>
      </c>
      <c r="G44" s="43" t="n">
        <f aca="false">COUNTIFS(Checks!$C$2:$C$910,B44,Checks!$E$2:$E$910,"U")</f>
        <v>0</v>
      </c>
      <c r="H44" s="45" t="n">
        <f aca="false">IFERROR(D44/(D44+E44+F44),"")</f>
        <v>0.80952380952381</v>
      </c>
      <c r="I44" s="43" t="n">
        <f aca="false">RANK(F44,$F$23:$F$51,0)</f>
        <v>19</v>
      </c>
    </row>
    <row r="45" customFormat="false" ht="15" hidden="false" customHeight="false" outlineLevel="0" collapsed="false">
      <c r="A45" s="33" t="s">
        <v>283</v>
      </c>
      <c r="B45" s="43" t="s">
        <v>282</v>
      </c>
      <c r="C45" s="43" t="s">
        <v>308</v>
      </c>
      <c r="D45" s="43" t="n">
        <f aca="false">COUNTIFS(Checks!$C$2:$C$910,B45,Checks!$E$2:$E$910,2)</f>
        <v>15</v>
      </c>
      <c r="E45" s="43" t="n">
        <f aca="false">COUNTIFS(Checks!$C$2:$C$910,B45,Checks!$E$2:$E$910,1)</f>
        <v>5</v>
      </c>
      <c r="F45" s="44" t="n">
        <f aca="false">COUNTIFS(Checks!$C$2:$C$910,B45,Checks!$E$2:$E$910,0)</f>
        <v>0</v>
      </c>
      <c r="G45" s="43" t="n">
        <f aca="false">COUNTIFS(Checks!$C$2:$C$910,B45,Checks!$E$2:$E$910,"U")</f>
        <v>1</v>
      </c>
      <c r="H45" s="45" t="n">
        <f aca="false">IFERROR(D45/(D45+E45+F45),"")</f>
        <v>0.75</v>
      </c>
      <c r="I45" s="43" t="n">
        <f aca="false">RANK(F45,$F$23:$F$51,0)</f>
        <v>19</v>
      </c>
    </row>
    <row r="46" customFormat="false" ht="15" hidden="false" customHeight="false" outlineLevel="0" collapsed="false">
      <c r="A46" s="33" t="s">
        <v>285</v>
      </c>
      <c r="B46" s="43" t="s">
        <v>284</v>
      </c>
      <c r="C46" s="43" t="s">
        <v>308</v>
      </c>
      <c r="D46" s="43" t="n">
        <f aca="false">COUNTIFS(Checks!$C$2:$C$910,B46,Checks!$E$2:$E$910,2)</f>
        <v>14</v>
      </c>
      <c r="E46" s="43" t="n">
        <f aca="false">COUNTIFS(Checks!$C$2:$C$910,B46,Checks!$E$2:$E$910,1)</f>
        <v>6</v>
      </c>
      <c r="F46" s="44" t="n">
        <f aca="false">COUNTIFS(Checks!$C$2:$C$910,B46,Checks!$E$2:$E$910,0)</f>
        <v>0</v>
      </c>
      <c r="G46" s="43" t="n">
        <f aca="false">COUNTIFS(Checks!$C$2:$C$910,B46,Checks!$E$2:$E$910,"U")</f>
        <v>1</v>
      </c>
      <c r="H46" s="45" t="n">
        <f aca="false">IFERROR(D46/(D46+E46+F46),"")</f>
        <v>0.7</v>
      </c>
      <c r="I46" s="43" t="n">
        <f aca="false">RANK(F46,$F$23:$F$51,0)</f>
        <v>19</v>
      </c>
    </row>
    <row r="47" customFormat="false" ht="15" hidden="false" customHeight="false" outlineLevel="0" collapsed="false">
      <c r="A47" s="33" t="s">
        <v>287</v>
      </c>
      <c r="B47" s="43" t="s">
        <v>286</v>
      </c>
      <c r="C47" s="43" t="s">
        <v>308</v>
      </c>
      <c r="D47" s="43" t="n">
        <f aca="false">COUNTIFS(Checks!$C$2:$C$910,B47,Checks!$E$2:$E$910,2)</f>
        <v>12</v>
      </c>
      <c r="E47" s="43" t="n">
        <f aca="false">COUNTIFS(Checks!$C$2:$C$910,B47,Checks!$E$2:$E$910,1)</f>
        <v>0</v>
      </c>
      <c r="F47" s="44" t="n">
        <f aca="false">COUNTIFS(Checks!$C$2:$C$910,B47,Checks!$E$2:$E$910,0)</f>
        <v>1</v>
      </c>
      <c r="G47" s="43" t="n">
        <f aca="false">COUNTIFS(Checks!$C$2:$C$910,B47,Checks!$E$2:$E$910,"U")</f>
        <v>8</v>
      </c>
      <c r="H47" s="45" t="n">
        <f aca="false">IFERROR(D47/(D47+E47+F47),"")</f>
        <v>0.923076923076923</v>
      </c>
      <c r="I47" s="43" t="n">
        <f aca="false">RANK(F47,$F$23:$F$51,0)</f>
        <v>14</v>
      </c>
    </row>
    <row r="48" customFormat="false" ht="15" hidden="false" customHeight="false" outlineLevel="0" collapsed="false">
      <c r="A48" s="33" t="s">
        <v>289</v>
      </c>
      <c r="B48" s="43" t="s">
        <v>288</v>
      </c>
      <c r="C48" s="43" t="s">
        <v>308</v>
      </c>
      <c r="D48" s="43" t="n">
        <f aca="false">COUNTIFS(Checks!$C$2:$C$910,B48,Checks!$E$2:$E$910,2)</f>
        <v>12</v>
      </c>
      <c r="E48" s="43" t="n">
        <f aca="false">COUNTIFS(Checks!$C$2:$C$910,B48,Checks!$E$2:$E$910,1)</f>
        <v>8</v>
      </c>
      <c r="F48" s="44" t="n">
        <f aca="false">COUNTIFS(Checks!$C$2:$C$910,B48,Checks!$E$2:$E$910,0)</f>
        <v>0</v>
      </c>
      <c r="G48" s="43" t="n">
        <f aca="false">COUNTIFS(Checks!$C$2:$C$910,B48,Checks!$E$2:$E$910,"U")</f>
        <v>1</v>
      </c>
      <c r="H48" s="45" t="n">
        <f aca="false">IFERROR(D48/(D48+E48+F48),"")</f>
        <v>0.6</v>
      </c>
      <c r="I48" s="43" t="n">
        <f aca="false">RANK(F48,$F$23:$F$51,0)</f>
        <v>19</v>
      </c>
    </row>
    <row r="49" customFormat="false" ht="15" hidden="false" customHeight="false" outlineLevel="0" collapsed="false">
      <c r="A49" s="33" t="s">
        <v>291</v>
      </c>
      <c r="B49" s="43" t="s">
        <v>290</v>
      </c>
      <c r="C49" s="43" t="s">
        <v>310</v>
      </c>
      <c r="D49" s="43" t="n">
        <f aca="false">COUNTIFS(Checks!$C$2:$C$910,B49,Checks!$E$2:$E$910,2)</f>
        <v>4</v>
      </c>
      <c r="E49" s="43" t="n">
        <f aca="false">COUNTIFS(Checks!$C$2:$C$910,B49,Checks!$E$2:$E$910,1)</f>
        <v>10</v>
      </c>
      <c r="F49" s="44" t="n">
        <f aca="false">COUNTIFS(Checks!$C$2:$C$910,B49,Checks!$E$2:$E$910,0)</f>
        <v>6</v>
      </c>
      <c r="G49" s="43" t="n">
        <f aca="false">COUNTIFS(Checks!$C$2:$C$910,B49,Checks!$E$2:$E$910,"U")</f>
        <v>1</v>
      </c>
      <c r="H49" s="45" t="n">
        <f aca="false">IFERROR(D49/(D49+E49+F49),"")</f>
        <v>0.2</v>
      </c>
      <c r="I49" s="43" t="n">
        <f aca="false">RANK(F49,$F$23:$F$51,0)</f>
        <v>1</v>
      </c>
    </row>
    <row r="50" customFormat="false" ht="15" hidden="false" customHeight="false" outlineLevel="0" collapsed="false">
      <c r="A50" s="33" t="s">
        <v>293</v>
      </c>
      <c r="B50" s="43" t="s">
        <v>292</v>
      </c>
      <c r="C50" s="43" t="s">
        <v>310</v>
      </c>
      <c r="D50" s="43" t="n">
        <f aca="false">COUNTIFS(Checks!$C$2:$C$910,B50,Checks!$E$2:$E$910,2)</f>
        <v>12</v>
      </c>
      <c r="E50" s="43" t="n">
        <f aca="false">COUNTIFS(Checks!$C$2:$C$910,B50,Checks!$E$2:$E$910,1)</f>
        <v>5</v>
      </c>
      <c r="F50" s="44" t="n">
        <f aca="false">COUNTIFS(Checks!$C$2:$C$910,B50,Checks!$E$2:$E$910,0)</f>
        <v>3</v>
      </c>
      <c r="G50" s="43" t="n">
        <f aca="false">COUNTIFS(Checks!$C$2:$C$910,B50,Checks!$E$2:$E$910,"U")</f>
        <v>1</v>
      </c>
      <c r="H50" s="45" t="n">
        <f aca="false">IFERROR(D50/(D50+E50+F50),"")</f>
        <v>0.6</v>
      </c>
      <c r="I50" s="43" t="n">
        <f aca="false">RANK(F50,$F$23:$F$51,0)</f>
        <v>3</v>
      </c>
    </row>
    <row r="51" customFormat="false" ht="15" hidden="false" customHeight="false" outlineLevel="0" collapsed="false">
      <c r="A51" s="33" t="s">
        <v>295</v>
      </c>
      <c r="B51" s="43" t="s">
        <v>294</v>
      </c>
      <c r="C51" s="43" t="s">
        <v>310</v>
      </c>
      <c r="D51" s="43" t="n">
        <f aca="false">COUNTIFS(Checks!$C$2:$C$910,B51,Checks!$E$2:$E$910,2)</f>
        <v>11</v>
      </c>
      <c r="E51" s="43" t="n">
        <f aca="false">COUNTIFS(Checks!$C$2:$C$910,B51,Checks!$E$2:$E$910,1)</f>
        <v>9</v>
      </c>
      <c r="F51" s="44" t="n">
        <f aca="false">COUNTIFS(Checks!$C$2:$C$910,B51,Checks!$E$2:$E$910,0)</f>
        <v>0</v>
      </c>
      <c r="G51" s="43" t="n">
        <f aca="false">COUNTIFS(Checks!$C$2:$C$910,B51,Checks!$E$2:$E$910,"U")</f>
        <v>1</v>
      </c>
      <c r="H51" s="45" t="n">
        <f aca="false">IFERROR(D51/(D51+E51+F51),"")</f>
        <v>0.55</v>
      </c>
      <c r="I51" s="43" t="n">
        <f aca="false">RANK(F51,$F$23:$F$51,0)</f>
        <v>19</v>
      </c>
    </row>
    <row r="53" customFormat="false" ht="15" hidden="false" customHeight="false" outlineLevel="0" collapsed="false">
      <c r="A53" s="2" t="s">
        <v>1149</v>
      </c>
    </row>
  </sheetData>
  <conditionalFormatting sqref="H23:H51">
    <cfRule type="dataBar" priority="2">
      <dataBar showValue="1" minLength="10" maxLength="90">
        <cfvo type="num" val="0"/>
        <cfvo type="num" val="1"/>
        <color rgb="FF8A8377"/>
      </dataBar>
      <extLst>
        <ext xmlns:x14="http://schemas.microsoft.com/office/spreadsheetml/2009/9/main" uri="{B025F937-C7B1-47D3-B67F-A62EFF666E3E}">
          <x14:id>{AF43ABA9-4594-46F1-BA53-88EB48D244D6}</x14:id>
        </ext>
      </extLst>
    </cfRule>
  </conditionalFormatting>
  <conditionalFormatting sqref="F23:F51">
    <cfRule type="dataBar" priority="3">
      <dataBar showValue="1" minLength="10" maxLength="90">
        <cfvo type="num" val="0"/>
        <cfvo type="num" val="21"/>
        <color rgb="FFC8451F"/>
      </dataBar>
      <extLst>
        <ext xmlns:x14="http://schemas.microsoft.com/office/spreadsheetml/2009/9/main" uri="{B025F937-C7B1-47D3-B67F-A62EFF666E3E}">
          <x14:id>{423492B0-9BB2-4C6C-8890-3139ED54976E}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F43ABA9-4594-46F1-BA53-88EB48D244D6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8A8377"/>
              <x14:axisColor rgb="FF000000"/>
            </x14:dataBar>
          </x14:cfRule>
          <xm:sqref>H23:H51</xm:sqref>
        </x14:conditionalFormatting>
        <x14:conditionalFormatting xmlns:xm="http://schemas.microsoft.com/office/excel/2006/main">
          <x14:cfRule type="dataBar" id="{423492B0-9BB2-4C6C-8890-3139ED54976E}">
            <x14:dataBar minLength="10" maxLength="90" axisPosition="none" gradient="true">
              <x14:cfvo type="num">
                <xm:f>0</xm:f>
              </x14:cfvo>
              <x14:cfvo type="num">
                <xm:f>21</xm:f>
              </x14:cfvo>
              <x14:negativeFillColor rgb="FFC8451F"/>
              <x14:axisColor rgb="FF000000"/>
            </x14:dataBar>
          </x14:cfRule>
          <xm:sqref>F23:F51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7"/>
    <col collapsed="false" customWidth="true" hidden="false" outlineLevel="0" max="4" min="4" style="0" width="8"/>
    <col collapsed="false" customWidth="true" hidden="false" outlineLevel="0" max="5" min="5" style="0" width="7"/>
    <col collapsed="false" customWidth="true" hidden="false" outlineLevel="0" max="6" min="6" style="0" width="60"/>
    <col collapsed="false" customWidth="true" hidden="false" outlineLevel="0" max="7" min="7" style="0" width="22"/>
    <col collapsed="false" customWidth="true" hidden="false" outlineLevel="0" max="8" min="8" style="0" width="26"/>
    <col collapsed="false" customWidth="true" hidden="false" outlineLevel="0" max="10" min="9" style="0" width="14"/>
    <col collapsed="false" customWidth="true" hidden="false" outlineLevel="0" max="13" min="11" style="0" width="12"/>
    <col collapsed="false" customWidth="true" hidden="false" outlineLevel="0" max="14" min="14" style="0" width="40"/>
  </cols>
  <sheetData>
    <row r="1" customFormat="false" ht="30" hidden="false" customHeight="true" outlineLevel="0" collapsed="false">
      <c r="A1" s="7" t="s">
        <v>1150</v>
      </c>
      <c r="B1" s="7" t="s">
        <v>22</v>
      </c>
      <c r="C1" s="7" t="s">
        <v>20</v>
      </c>
      <c r="D1" s="7" t="s">
        <v>230</v>
      </c>
      <c r="E1" s="7" t="s">
        <v>42</v>
      </c>
      <c r="F1" s="7" t="s">
        <v>1151</v>
      </c>
      <c r="G1" s="7" t="s">
        <v>281</v>
      </c>
      <c r="H1" s="7" t="s">
        <v>1152</v>
      </c>
      <c r="I1" s="7" t="s">
        <v>1153</v>
      </c>
      <c r="J1" s="7" t="s">
        <v>1154</v>
      </c>
      <c r="K1" s="7" t="s">
        <v>1155</v>
      </c>
      <c r="L1" s="7" t="s">
        <v>1156</v>
      </c>
      <c r="M1" s="7" t="s">
        <v>1157</v>
      </c>
      <c r="N1" s="7" t="s">
        <v>47</v>
      </c>
    </row>
    <row r="2" customFormat="false" ht="30" hidden="false" customHeight="true" outlineLevel="0" collapsed="false">
      <c r="A2" s="46" t="s">
        <v>48</v>
      </c>
      <c r="B2" s="21" t="s">
        <v>49</v>
      </c>
      <c r="C2" s="40" t="n">
        <f aca="false">INDEX(Index!$A$2:$A$22,MATCH(A2,Index!$B$2:$B$22,0))</f>
        <v>1</v>
      </c>
      <c r="D2" s="41" t="n">
        <f aca="false">INDEX(Index!$V$2:$V$22,MATCH(A2,Index!$B$2:$B$22,0))</f>
        <v>95.1</v>
      </c>
      <c r="E2" s="40" t="str">
        <f aca="false">INDEX(Index!$W$2:$W$22,MATCH(A2,Index!$B$2:$B$22,0))</f>
        <v>A</v>
      </c>
      <c r="F2" s="47" t="s">
        <v>1012</v>
      </c>
      <c r="G2" s="48"/>
      <c r="H2" s="48"/>
      <c r="I2" s="48"/>
      <c r="J2" s="48" t="s">
        <v>1158</v>
      </c>
      <c r="K2" s="48"/>
      <c r="L2" s="48"/>
      <c r="M2" s="48"/>
      <c r="N2" s="23"/>
    </row>
    <row r="3" customFormat="false" ht="30" hidden="false" customHeight="true" outlineLevel="0" collapsed="false">
      <c r="A3" s="46" t="s">
        <v>59</v>
      </c>
      <c r="B3" s="21" t="s">
        <v>60</v>
      </c>
      <c r="C3" s="40" t="n">
        <f aca="false">INDEX(Index!$A$2:$A$22,MATCH(A3,Index!$B$2:$B$22,0))</f>
        <v>2</v>
      </c>
      <c r="D3" s="41" t="n">
        <f aca="false">INDEX(Index!$V$2:$V$22,MATCH(A3,Index!$B$2:$B$22,0))</f>
        <v>93.8</v>
      </c>
      <c r="E3" s="40" t="str">
        <f aca="false">INDEX(Index!$W$2:$W$22,MATCH(A3,Index!$B$2:$B$22,0))</f>
        <v>A</v>
      </c>
      <c r="F3" s="47" t="s">
        <v>1018</v>
      </c>
      <c r="G3" s="48"/>
      <c r="H3" s="48"/>
      <c r="I3" s="48"/>
      <c r="J3" s="48" t="s">
        <v>1158</v>
      </c>
      <c r="K3" s="48"/>
      <c r="L3" s="48"/>
      <c r="M3" s="48"/>
      <c r="N3" s="23"/>
    </row>
    <row r="4" customFormat="false" ht="30" hidden="false" customHeight="true" outlineLevel="0" collapsed="false">
      <c r="A4" s="46" t="s">
        <v>69</v>
      </c>
      <c r="B4" s="21" t="s">
        <v>70</v>
      </c>
      <c r="C4" s="40" t="n">
        <f aca="false">INDEX(Index!$A$2:$A$22,MATCH(A4,Index!$B$2:$B$22,0))</f>
        <v>3</v>
      </c>
      <c r="D4" s="41" t="n">
        <f aca="false">INDEX(Index!$V$2:$V$22,MATCH(A4,Index!$B$2:$B$22,0))</f>
        <v>90.8</v>
      </c>
      <c r="E4" s="40" t="str">
        <f aca="false">INDEX(Index!$W$2:$W$22,MATCH(A4,Index!$B$2:$B$22,0))</f>
        <v>A</v>
      </c>
      <c r="F4" s="47" t="s">
        <v>1024</v>
      </c>
      <c r="G4" s="48"/>
      <c r="H4" s="48"/>
      <c r="I4" s="48"/>
      <c r="J4" s="48" t="s">
        <v>1158</v>
      </c>
      <c r="K4" s="48"/>
      <c r="L4" s="48"/>
      <c r="M4" s="48"/>
      <c r="N4" s="23"/>
    </row>
    <row r="5" customFormat="false" ht="30" hidden="false" customHeight="true" outlineLevel="0" collapsed="false">
      <c r="A5" s="46" t="s">
        <v>79</v>
      </c>
      <c r="B5" s="21" t="s">
        <v>70</v>
      </c>
      <c r="C5" s="40" t="n">
        <f aca="false">INDEX(Index!$A$2:$A$22,MATCH(A5,Index!$B$2:$B$22,0))</f>
        <v>4</v>
      </c>
      <c r="D5" s="41" t="n">
        <f aca="false">INDEX(Index!$V$2:$V$22,MATCH(A5,Index!$B$2:$B$22,0))</f>
        <v>89.6</v>
      </c>
      <c r="E5" s="40" t="str">
        <f aca="false">INDEX(Index!$W$2:$W$22,MATCH(A5,Index!$B$2:$B$22,0))</f>
        <v>A</v>
      </c>
      <c r="F5" s="47" t="s">
        <v>1030</v>
      </c>
      <c r="G5" s="48"/>
      <c r="H5" s="48"/>
      <c r="I5" s="48"/>
      <c r="J5" s="48" t="s">
        <v>1158</v>
      </c>
      <c r="K5" s="48"/>
      <c r="L5" s="48"/>
      <c r="M5" s="48"/>
      <c r="N5" s="23"/>
    </row>
    <row r="6" customFormat="false" ht="30" hidden="false" customHeight="true" outlineLevel="0" collapsed="false">
      <c r="A6" s="46" t="s">
        <v>87</v>
      </c>
      <c r="B6" s="21" t="s">
        <v>49</v>
      </c>
      <c r="C6" s="40" t="n">
        <f aca="false">INDEX(Index!$A$2:$A$22,MATCH(A6,Index!$B$2:$B$22,0))</f>
        <v>5</v>
      </c>
      <c r="D6" s="41" t="n">
        <f aca="false">INDEX(Index!$V$2:$V$22,MATCH(A6,Index!$B$2:$B$22,0))</f>
        <v>88.5</v>
      </c>
      <c r="E6" s="40" t="str">
        <f aca="false">INDEX(Index!$W$2:$W$22,MATCH(A6,Index!$B$2:$B$22,0))</f>
        <v>A</v>
      </c>
      <c r="F6" s="47" t="s">
        <v>1036</v>
      </c>
      <c r="G6" s="48"/>
      <c r="H6" s="48"/>
      <c r="I6" s="48"/>
      <c r="J6" s="48" t="s">
        <v>1158</v>
      </c>
      <c r="K6" s="48"/>
      <c r="L6" s="48"/>
      <c r="M6" s="48"/>
      <c r="N6" s="23"/>
    </row>
    <row r="7" customFormat="false" ht="30" hidden="false" customHeight="true" outlineLevel="0" collapsed="false">
      <c r="A7" s="46" t="s">
        <v>96</v>
      </c>
      <c r="B7" s="21" t="s">
        <v>49</v>
      </c>
      <c r="C7" s="40" t="n">
        <f aca="false">INDEX(Index!$A$2:$A$22,MATCH(A7,Index!$B$2:$B$22,0))</f>
        <v>6</v>
      </c>
      <c r="D7" s="41" t="n">
        <f aca="false">INDEX(Index!$V$2:$V$22,MATCH(A7,Index!$B$2:$B$22,0))</f>
        <v>87.2</v>
      </c>
      <c r="E7" s="40" t="str">
        <f aca="false">INDEX(Index!$W$2:$W$22,MATCH(A7,Index!$B$2:$B$22,0))</f>
        <v>A</v>
      </c>
      <c r="F7" s="47" t="s">
        <v>1042</v>
      </c>
      <c r="G7" s="48"/>
      <c r="H7" s="48"/>
      <c r="I7" s="48"/>
      <c r="J7" s="48" t="s">
        <v>1158</v>
      </c>
      <c r="K7" s="48"/>
      <c r="L7" s="48"/>
      <c r="M7" s="48"/>
      <c r="N7" s="23"/>
    </row>
    <row r="8" customFormat="false" ht="30" hidden="false" customHeight="true" outlineLevel="0" collapsed="false">
      <c r="A8" s="46" t="s">
        <v>104</v>
      </c>
      <c r="B8" s="21" t="s">
        <v>49</v>
      </c>
      <c r="C8" s="40" t="n">
        <f aca="false">INDEX(Index!$A$2:$A$22,MATCH(A8,Index!$B$2:$B$22,0))</f>
        <v>7</v>
      </c>
      <c r="D8" s="41" t="n">
        <f aca="false">INDEX(Index!$V$2:$V$22,MATCH(A8,Index!$B$2:$B$22,0))</f>
        <v>86.8</v>
      </c>
      <c r="E8" s="40" t="str">
        <f aca="false">INDEX(Index!$W$2:$W$22,MATCH(A8,Index!$B$2:$B$22,0))</f>
        <v>A</v>
      </c>
      <c r="F8" s="47" t="s">
        <v>1048</v>
      </c>
      <c r="G8" s="48"/>
      <c r="H8" s="48"/>
      <c r="I8" s="48"/>
      <c r="J8" s="48" t="s">
        <v>1158</v>
      </c>
      <c r="K8" s="48"/>
      <c r="L8" s="48"/>
      <c r="M8" s="48"/>
      <c r="N8" s="23"/>
    </row>
    <row r="9" customFormat="false" ht="30" hidden="false" customHeight="true" outlineLevel="0" collapsed="false">
      <c r="A9" s="46" t="s">
        <v>112</v>
      </c>
      <c r="B9" s="21" t="s">
        <v>70</v>
      </c>
      <c r="C9" s="40" t="n">
        <f aca="false">INDEX(Index!$A$2:$A$22,MATCH(A9,Index!$B$2:$B$22,0))</f>
        <v>8</v>
      </c>
      <c r="D9" s="41" t="n">
        <f aca="false">INDEX(Index!$V$2:$V$22,MATCH(A9,Index!$B$2:$B$22,0))</f>
        <v>85.3</v>
      </c>
      <c r="E9" s="40" t="str">
        <f aca="false">INDEX(Index!$W$2:$W$22,MATCH(A9,Index!$B$2:$B$22,0))</f>
        <v>A</v>
      </c>
      <c r="F9" s="47" t="s">
        <v>1054</v>
      </c>
      <c r="G9" s="48"/>
      <c r="H9" s="48"/>
      <c r="I9" s="48"/>
      <c r="J9" s="48" t="s">
        <v>1158</v>
      </c>
      <c r="K9" s="48"/>
      <c r="L9" s="48"/>
      <c r="M9" s="48"/>
      <c r="N9" s="23"/>
    </row>
    <row r="10" customFormat="false" ht="30" hidden="false" customHeight="true" outlineLevel="0" collapsed="false">
      <c r="A10" s="46" t="s">
        <v>120</v>
      </c>
      <c r="B10" s="21" t="s">
        <v>60</v>
      </c>
      <c r="C10" s="40" t="n">
        <f aca="false">INDEX(Index!$A$2:$A$22,MATCH(A10,Index!$B$2:$B$22,0))</f>
        <v>9</v>
      </c>
      <c r="D10" s="41" t="n">
        <f aca="false">INDEX(Index!$V$2:$V$22,MATCH(A10,Index!$B$2:$B$22,0))</f>
        <v>81.7</v>
      </c>
      <c r="E10" s="40" t="str">
        <f aca="false">INDEX(Index!$W$2:$W$22,MATCH(A10,Index!$B$2:$B$22,0))</f>
        <v>B</v>
      </c>
      <c r="F10" s="47" t="s">
        <v>1060</v>
      </c>
      <c r="G10" s="48"/>
      <c r="H10" s="48"/>
      <c r="I10" s="48"/>
      <c r="J10" s="48" t="s">
        <v>1158</v>
      </c>
      <c r="K10" s="48"/>
      <c r="L10" s="48"/>
      <c r="M10" s="48"/>
      <c r="N10" s="23"/>
    </row>
    <row r="11" customFormat="false" ht="30" hidden="false" customHeight="true" outlineLevel="0" collapsed="false">
      <c r="A11" s="46" t="s">
        <v>128</v>
      </c>
      <c r="B11" s="21" t="s">
        <v>129</v>
      </c>
      <c r="C11" s="40" t="n">
        <f aca="false">INDEX(Index!$A$2:$A$22,MATCH(A11,Index!$B$2:$B$22,0))</f>
        <v>10</v>
      </c>
      <c r="D11" s="41" t="n">
        <f aca="false">INDEX(Index!$V$2:$V$22,MATCH(A11,Index!$B$2:$B$22,0))</f>
        <v>81.4</v>
      </c>
      <c r="E11" s="40" t="str">
        <f aca="false">INDEX(Index!$W$2:$W$22,MATCH(A11,Index!$B$2:$B$22,0))</f>
        <v>B</v>
      </c>
      <c r="F11" s="47" t="s">
        <v>1066</v>
      </c>
      <c r="G11" s="48"/>
      <c r="H11" s="48"/>
      <c r="I11" s="48"/>
      <c r="J11" s="48" t="s">
        <v>1158</v>
      </c>
      <c r="K11" s="48"/>
      <c r="L11" s="48"/>
      <c r="M11" s="48"/>
      <c r="N11" s="23"/>
    </row>
    <row r="12" customFormat="false" ht="30" hidden="false" customHeight="true" outlineLevel="0" collapsed="false">
      <c r="A12" s="46" t="s">
        <v>137</v>
      </c>
      <c r="B12" s="21" t="s">
        <v>49</v>
      </c>
      <c r="C12" s="40" t="n">
        <f aca="false">INDEX(Index!$A$2:$A$22,MATCH(A12,Index!$B$2:$B$22,0))</f>
        <v>11</v>
      </c>
      <c r="D12" s="41" t="n">
        <f aca="false">INDEX(Index!$V$2:$V$22,MATCH(A12,Index!$B$2:$B$22,0))</f>
        <v>80.8</v>
      </c>
      <c r="E12" s="40" t="str">
        <f aca="false">INDEX(Index!$W$2:$W$22,MATCH(A12,Index!$B$2:$B$22,0))</f>
        <v>B</v>
      </c>
      <c r="F12" s="47" t="s">
        <v>1072</v>
      </c>
      <c r="G12" s="48"/>
      <c r="H12" s="48"/>
      <c r="I12" s="48"/>
      <c r="J12" s="48" t="s">
        <v>1158</v>
      </c>
      <c r="K12" s="48"/>
      <c r="L12" s="48"/>
      <c r="M12" s="48"/>
      <c r="N12" s="23"/>
    </row>
    <row r="13" customFormat="false" ht="30" hidden="false" customHeight="true" outlineLevel="0" collapsed="false">
      <c r="A13" s="46" t="s">
        <v>145</v>
      </c>
      <c r="B13" s="21" t="s">
        <v>60</v>
      </c>
      <c r="C13" s="40" t="n">
        <f aca="false">INDEX(Index!$A$2:$A$22,MATCH(A13,Index!$B$2:$B$22,0))</f>
        <v>12</v>
      </c>
      <c r="D13" s="41" t="n">
        <f aca="false">INDEX(Index!$V$2:$V$22,MATCH(A13,Index!$B$2:$B$22,0))</f>
        <v>76.4</v>
      </c>
      <c r="E13" s="40" t="str">
        <f aca="false">INDEX(Index!$W$2:$W$22,MATCH(A13,Index!$B$2:$B$22,0))</f>
        <v>B</v>
      </c>
      <c r="F13" s="47" t="s">
        <v>1078</v>
      </c>
      <c r="G13" s="48"/>
      <c r="H13" s="48"/>
      <c r="I13" s="48"/>
      <c r="J13" s="48" t="s">
        <v>1158</v>
      </c>
      <c r="K13" s="48"/>
      <c r="L13" s="48"/>
      <c r="M13" s="48"/>
      <c r="N13" s="23"/>
    </row>
    <row r="14" customFormat="false" ht="30" hidden="false" customHeight="true" outlineLevel="0" collapsed="false">
      <c r="A14" s="46" t="s">
        <v>154</v>
      </c>
      <c r="B14" s="21" t="s">
        <v>60</v>
      </c>
      <c r="C14" s="40" t="n">
        <f aca="false">INDEX(Index!$A$2:$A$22,MATCH(A14,Index!$B$2:$B$22,0))</f>
        <v>13</v>
      </c>
      <c r="D14" s="41" t="n">
        <f aca="false">INDEX(Index!$V$2:$V$22,MATCH(A14,Index!$B$2:$B$22,0))</f>
        <v>75.6</v>
      </c>
      <c r="E14" s="40" t="str">
        <f aca="false">INDEX(Index!$W$2:$W$22,MATCH(A14,Index!$B$2:$B$22,0))</f>
        <v>B</v>
      </c>
      <c r="F14" s="47" t="s">
        <v>1084</v>
      </c>
      <c r="G14" s="48"/>
      <c r="H14" s="48"/>
      <c r="I14" s="48"/>
      <c r="J14" s="48" t="s">
        <v>1158</v>
      </c>
      <c r="K14" s="48"/>
      <c r="L14" s="48"/>
      <c r="M14" s="48"/>
      <c r="N14" s="23"/>
    </row>
    <row r="15" customFormat="false" ht="30" hidden="false" customHeight="true" outlineLevel="0" collapsed="false">
      <c r="A15" s="46" t="s">
        <v>162</v>
      </c>
      <c r="B15" s="21" t="s">
        <v>60</v>
      </c>
      <c r="C15" s="40" t="n">
        <f aca="false">INDEX(Index!$A$2:$A$22,MATCH(A15,Index!$B$2:$B$22,0))</f>
        <v>14</v>
      </c>
      <c r="D15" s="41" t="n">
        <f aca="false">INDEX(Index!$V$2:$V$22,MATCH(A15,Index!$B$2:$B$22,0))</f>
        <v>74.2</v>
      </c>
      <c r="E15" s="40" t="str">
        <f aca="false">INDEX(Index!$W$2:$W$22,MATCH(A15,Index!$B$2:$B$22,0))</f>
        <v>B</v>
      </c>
      <c r="F15" s="47" t="s">
        <v>1090</v>
      </c>
      <c r="G15" s="48"/>
      <c r="H15" s="48"/>
      <c r="I15" s="48"/>
      <c r="J15" s="48" t="s">
        <v>1158</v>
      </c>
      <c r="K15" s="48"/>
      <c r="L15" s="48"/>
      <c r="M15" s="48"/>
      <c r="N15" s="23"/>
    </row>
    <row r="16" customFormat="false" ht="30" hidden="false" customHeight="true" outlineLevel="0" collapsed="false">
      <c r="A16" s="46" t="s">
        <v>171</v>
      </c>
      <c r="B16" s="21" t="s">
        <v>129</v>
      </c>
      <c r="C16" s="40" t="n">
        <f aca="false">INDEX(Index!$A$2:$A$22,MATCH(A16,Index!$B$2:$B$22,0))</f>
        <v>15</v>
      </c>
      <c r="D16" s="41" t="n">
        <f aca="false">INDEX(Index!$V$2:$V$22,MATCH(A16,Index!$B$2:$B$22,0))</f>
        <v>71.1</v>
      </c>
      <c r="E16" s="40" t="str">
        <f aca="false">INDEX(Index!$W$2:$W$22,MATCH(A16,Index!$B$2:$B$22,0))</f>
        <v>B</v>
      </c>
      <c r="F16" s="47" t="s">
        <v>1096</v>
      </c>
      <c r="G16" s="48"/>
      <c r="H16" s="48"/>
      <c r="I16" s="48"/>
      <c r="J16" s="48" t="s">
        <v>1158</v>
      </c>
      <c r="K16" s="48"/>
      <c r="L16" s="48"/>
      <c r="M16" s="48"/>
      <c r="N16" s="23"/>
    </row>
    <row r="17" customFormat="false" ht="30" hidden="false" customHeight="true" outlineLevel="0" collapsed="false">
      <c r="A17" s="46" t="s">
        <v>179</v>
      </c>
      <c r="B17" s="21" t="s">
        <v>129</v>
      </c>
      <c r="C17" s="40" t="n">
        <f aca="false">INDEX(Index!$A$2:$A$22,MATCH(A17,Index!$B$2:$B$22,0))</f>
        <v>16</v>
      </c>
      <c r="D17" s="41" t="n">
        <f aca="false">INDEX(Index!$V$2:$V$22,MATCH(A17,Index!$B$2:$B$22,0))</f>
        <v>64.8</v>
      </c>
      <c r="E17" s="40" t="str">
        <f aca="false">INDEX(Index!$W$2:$W$22,MATCH(A17,Index!$B$2:$B$22,0))</f>
        <v>C</v>
      </c>
      <c r="F17" s="47" t="s">
        <v>1102</v>
      </c>
      <c r="G17" s="48"/>
      <c r="H17" s="48"/>
      <c r="I17" s="48"/>
      <c r="J17" s="48" t="s">
        <v>1158</v>
      </c>
      <c r="K17" s="48"/>
      <c r="L17" s="48"/>
      <c r="M17" s="48"/>
      <c r="N17" s="23"/>
    </row>
    <row r="18" customFormat="false" ht="30" hidden="false" customHeight="true" outlineLevel="0" collapsed="false">
      <c r="A18" s="46" t="s">
        <v>186</v>
      </c>
      <c r="B18" s="21" t="s">
        <v>60</v>
      </c>
      <c r="C18" s="40" t="n">
        <f aca="false">INDEX(Index!$A$2:$A$22,MATCH(A18,Index!$B$2:$B$22,0))</f>
        <v>16</v>
      </c>
      <c r="D18" s="41" t="n">
        <f aca="false">INDEX(Index!$V$2:$V$22,MATCH(A18,Index!$B$2:$B$22,0))</f>
        <v>64.8</v>
      </c>
      <c r="E18" s="40" t="str">
        <f aca="false">INDEX(Index!$W$2:$W$22,MATCH(A18,Index!$B$2:$B$22,0))</f>
        <v>C</v>
      </c>
      <c r="F18" s="47" t="s">
        <v>1108</v>
      </c>
      <c r="G18" s="48"/>
      <c r="H18" s="48"/>
      <c r="I18" s="48"/>
      <c r="J18" s="48" t="s">
        <v>1158</v>
      </c>
      <c r="K18" s="48"/>
      <c r="L18" s="48"/>
      <c r="M18" s="48"/>
      <c r="N18" s="23"/>
    </row>
    <row r="19" customFormat="false" ht="30" hidden="false" customHeight="true" outlineLevel="0" collapsed="false">
      <c r="A19" s="46" t="s">
        <v>194</v>
      </c>
      <c r="B19" s="21" t="s">
        <v>70</v>
      </c>
      <c r="C19" s="40" t="n">
        <f aca="false">INDEX(Index!$A$2:$A$22,MATCH(A19,Index!$B$2:$B$22,0))</f>
        <v>18</v>
      </c>
      <c r="D19" s="41" t="n">
        <f aca="false">INDEX(Index!$V$2:$V$22,MATCH(A19,Index!$B$2:$B$22,0))</f>
        <v>63</v>
      </c>
      <c r="E19" s="40" t="str">
        <f aca="false">INDEX(Index!$W$2:$W$22,MATCH(A19,Index!$B$2:$B$22,0))</f>
        <v>C</v>
      </c>
      <c r="F19" s="47" t="s">
        <v>1114</v>
      </c>
      <c r="G19" s="48"/>
      <c r="H19" s="48"/>
      <c r="I19" s="48"/>
      <c r="J19" s="48" t="s">
        <v>1158</v>
      </c>
      <c r="K19" s="48"/>
      <c r="L19" s="48"/>
      <c r="M19" s="48"/>
      <c r="N19" s="23"/>
    </row>
    <row r="20" customFormat="false" ht="30" hidden="false" customHeight="true" outlineLevel="0" collapsed="false">
      <c r="A20" s="46" t="s">
        <v>201</v>
      </c>
      <c r="B20" s="21" t="s">
        <v>70</v>
      </c>
      <c r="C20" s="40" t="n">
        <f aca="false">INDEX(Index!$A$2:$A$22,MATCH(A20,Index!$B$2:$B$22,0))</f>
        <v>19</v>
      </c>
      <c r="D20" s="41" t="n">
        <f aca="false">INDEX(Index!$V$2:$V$22,MATCH(A20,Index!$B$2:$B$22,0))</f>
        <v>56.4</v>
      </c>
      <c r="E20" s="40" t="str">
        <f aca="false">INDEX(Index!$W$2:$W$22,MATCH(A20,Index!$B$2:$B$22,0))</f>
        <v>C</v>
      </c>
      <c r="F20" s="47" t="s">
        <v>1120</v>
      </c>
      <c r="G20" s="48"/>
      <c r="H20" s="48"/>
      <c r="I20" s="48"/>
      <c r="J20" s="48" t="s">
        <v>1158</v>
      </c>
      <c r="K20" s="48"/>
      <c r="L20" s="48"/>
      <c r="M20" s="48"/>
      <c r="N20" s="23"/>
    </row>
    <row r="21" customFormat="false" ht="30" hidden="false" customHeight="true" outlineLevel="0" collapsed="false">
      <c r="A21" s="46" t="s">
        <v>207</v>
      </c>
      <c r="B21" s="21" t="s">
        <v>129</v>
      </c>
      <c r="C21" s="40" t="n">
        <f aca="false">INDEX(Index!$A$2:$A$22,MATCH(A21,Index!$B$2:$B$22,0))</f>
        <v>20</v>
      </c>
      <c r="D21" s="41" t="n">
        <f aca="false">INDEX(Index!$V$2:$V$22,MATCH(A21,Index!$B$2:$B$22,0))</f>
        <v>54.4</v>
      </c>
      <c r="E21" s="40" t="str">
        <f aca="false">INDEX(Index!$W$2:$W$22,MATCH(A21,Index!$B$2:$B$22,0))</f>
        <v>D</v>
      </c>
      <c r="F21" s="47" t="s">
        <v>1126</v>
      </c>
      <c r="G21" s="48"/>
      <c r="H21" s="48"/>
      <c r="I21" s="48"/>
      <c r="J21" s="48" t="s">
        <v>1158</v>
      </c>
      <c r="K21" s="48"/>
      <c r="L21" s="48"/>
      <c r="M21" s="48"/>
      <c r="N21" s="23"/>
    </row>
    <row r="22" customFormat="false" ht="30" hidden="false" customHeight="true" outlineLevel="0" collapsed="false">
      <c r="A22" s="46" t="s">
        <v>214</v>
      </c>
      <c r="B22" s="21" t="s">
        <v>129</v>
      </c>
      <c r="C22" s="40" t="n">
        <f aca="false">INDEX(Index!$A$2:$A$22,MATCH(A22,Index!$B$2:$B$22,0))</f>
        <v>21</v>
      </c>
      <c r="D22" s="41" t="n">
        <f aca="false">INDEX(Index!$V$2:$V$22,MATCH(A22,Index!$B$2:$B$22,0))</f>
        <v>33.1</v>
      </c>
      <c r="E22" s="40" t="str">
        <f aca="false">INDEX(Index!$W$2:$W$22,MATCH(A22,Index!$B$2:$B$22,0))</f>
        <v>F</v>
      </c>
      <c r="F22" s="47" t="s">
        <v>1132</v>
      </c>
      <c r="G22" s="48"/>
      <c r="H22" s="48"/>
      <c r="I22" s="48"/>
      <c r="J22" s="48" t="s">
        <v>1158</v>
      </c>
      <c r="K22" s="48"/>
      <c r="L22" s="48"/>
      <c r="M22" s="48"/>
      <c r="N22" s="23"/>
    </row>
    <row r="23" customFormat="false" ht="23.85" hidden="false" customHeight="false" outlineLevel="0" collapsed="false">
      <c r="A23" s="46" t="s">
        <v>1159</v>
      </c>
      <c r="B23" s="38" t="s">
        <v>60</v>
      </c>
      <c r="C23" s="21"/>
      <c r="D23" s="21"/>
      <c r="E23" s="21"/>
      <c r="F23" s="37" t="s">
        <v>1160</v>
      </c>
      <c r="G23" s="49" t="s">
        <v>1161</v>
      </c>
      <c r="H23" s="49" t="s">
        <v>1162</v>
      </c>
      <c r="I23" s="49" t="s">
        <v>1163</v>
      </c>
      <c r="J23" s="49" t="s">
        <v>1155</v>
      </c>
      <c r="K23" s="49" t="s">
        <v>1164</v>
      </c>
      <c r="L23" s="49" t="s">
        <v>1165</v>
      </c>
      <c r="M23" s="49"/>
      <c r="N23" s="50" t="s">
        <v>1166</v>
      </c>
    </row>
    <row r="25" customFormat="false" ht="15" hidden="false" customHeight="false" outlineLevel="0" collapsed="false">
      <c r="A25" s="2" t="s">
        <v>1167</v>
      </c>
    </row>
  </sheetData>
  <autoFilter ref="A1:N23"/>
  <dataValidations count="2">
    <dataValidation allowBlank="true" errorStyle="stop" operator="between" showDropDown="false" showErrorMessage="false" showInputMessage="false" sqref="J2:J123" type="list">
      <formula1>"Not started,Drafted,Sent,Replied,Call booked,Closed"</formula1>
      <formula2>0</formula2>
    </dataValidation>
    <dataValidation allowBlank="true" errorStyle="stop" operator="between" showDropDown="false" showErrorMessage="false" showInputMessage="false" sqref="I2:I123" type="list">
      <formula1>"LinkedIn InMail,LinkedIn connection note,Email,Phone,Indeed,Referral"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22.05" hidden="false" customHeight="false" outlineLevel="0" collapsed="false">
      <c r="B2" s="1" t="s">
        <v>1168</v>
      </c>
    </row>
    <row r="4" customFormat="false" ht="15" hidden="false" customHeight="true" outlineLevel="0" collapsed="false">
      <c r="B4" s="4" t="s">
        <v>1169</v>
      </c>
    </row>
    <row r="5" customFormat="false" ht="15" hidden="false" customHeight="true" outlineLevel="0" collapsed="false">
      <c r="B5" s="4"/>
    </row>
    <row r="6" customFormat="false" ht="15" hidden="false" customHeight="true" outlineLevel="0" collapsed="false">
      <c r="B6" s="4" t="s">
        <v>1170</v>
      </c>
    </row>
    <row r="7" customFormat="false" ht="15" hidden="false" customHeight="true" outlineLevel="0" collapsed="false">
      <c r="B7" s="4"/>
    </row>
    <row r="8" customFormat="false" ht="45" hidden="false" customHeight="true" outlineLevel="0" collapsed="false">
      <c r="B8" s="4" t="s">
        <v>1171</v>
      </c>
    </row>
    <row r="9" customFormat="false" ht="15" hidden="false" customHeight="true" outlineLevel="0" collapsed="false">
      <c r="B9" s="4"/>
    </row>
    <row r="10" customFormat="false" ht="15" hidden="false" customHeight="true" outlineLevel="0" collapsed="false">
      <c r="B10" s="4" t="s">
        <v>1172</v>
      </c>
    </row>
    <row r="11" customFormat="false" ht="15" hidden="false" customHeight="true" outlineLevel="0" collapsed="false">
      <c r="B11" s="4"/>
    </row>
    <row r="12" customFormat="false" ht="30" hidden="false" customHeight="true" outlineLevel="0" collapsed="false">
      <c r="B12" s="4" t="s">
        <v>1173</v>
      </c>
    </row>
    <row r="13" customFormat="false" ht="15" hidden="false" customHeight="true" outlineLevel="0" collapsed="false">
      <c r="B13" s="4"/>
    </row>
    <row r="14" customFormat="false" ht="45" hidden="false" customHeight="true" outlineLevel="0" collapsed="false">
      <c r="B14" s="4" t="s">
        <v>1174</v>
      </c>
    </row>
    <row r="15" customFormat="false" ht="15" hidden="false" customHeight="true" outlineLevel="0" collapsed="false">
      <c r="B15" s="4"/>
    </row>
    <row r="16" customFormat="false" ht="15" hidden="false" customHeight="true" outlineLevel="0" collapsed="false">
      <c r="B16" s="4" t="s">
        <v>1175</v>
      </c>
    </row>
    <row r="17" customFormat="false" ht="15" hidden="false" customHeight="true" outlineLevel="0" collapsed="false">
      <c r="B17" s="4" t="s">
        <v>1176</v>
      </c>
    </row>
    <row r="18" customFormat="false" ht="15" hidden="false" customHeight="true" outlineLevel="0" collapsed="false">
      <c r="B18" s="4"/>
    </row>
    <row r="19" customFormat="false" ht="30" hidden="false" customHeight="true" outlineLevel="0" collapsed="false">
      <c r="B19" s="51" t="s">
        <v>1177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2026-09-28T06:04:40Z</dcterms:created>
  <dc:creator>openpyxl</dc:creator>
  <dc:description/>
  <dc:language>en-US</dc:language>
  <cp:lastModifiedBy/>
  <dcterms:modified xsi:type="dcterms:W3CDTF">2026-09-28T06:04:40Z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